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<sst xmlns="http://schemas.openxmlformats.org/spreadsheetml/2006/main" count="491" uniqueCount="191">
  <si>
    <t>ОТЧЕТ ОБ ИСПОЛНЕНИИ БЮДЖЕТА</t>
  </si>
  <si>
    <t>КОДЫ</t>
  </si>
  <si>
    <t xml:space="preserve">Форма по ОКУД </t>
  </si>
  <si>
    <t>0503117</t>
  </si>
  <si>
    <t>на 1 февраля 2020 г.</t>
  </si>
  <si>
    <t xml:space="preserve">Дата </t>
  </si>
  <si>
    <t>Наименование финансового органа</t>
  </si>
  <si>
    <t>Администрация сельского поселения Сергино</t>
  </si>
  <si>
    <t xml:space="preserve">по ОКПО </t>
  </si>
  <si>
    <t xml:space="preserve">Глава по БК </t>
  </si>
  <si>
    <t>79554026</t>
  </si>
  <si>
    <t>020</t>
  </si>
  <si>
    <t>Наименование публично-правового образования</t>
  </si>
  <si>
    <t>Бюджет сельского поселения Сергино</t>
  </si>
  <si>
    <t xml:space="preserve">по ОКТМО </t>
  </si>
  <si>
    <t>71121932001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</si>
  <si>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</si>
  <si>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</si>
  <si>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</si>
  <si>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</si>
  <si>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</si>
  <si>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</si>
  <si>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</si>
  <si>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</si>
  <si>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</si>
  <si>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</si>
  <si>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</si>
  <si>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</si>
  <si>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</si>
  <si>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</si>
  <si>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</si>
  <si>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</si>
  <si>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</si>
  <si>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</si>
  <si>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</si>
  <si>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</si>
  <si>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</si>
  <si>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</si>
  <si>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</si>
  <si>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</si>
  <si>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</si>
  <si>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</si>
  <si>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</si>
  <si>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</si>
  <si>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</si>
  <si>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</si>
  <si>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</si>
  <si>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</si>
  <si>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</si>
  <si>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</si>
  <si>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</si>
  <si>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</si>
  <si>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</si>
  <si>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</si>
  <si>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</si>
  <si>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</si>
  <si>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</si>
  <si>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</si>
  <si>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</si>
  <si>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</si>
  <si>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</si>
  <si>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</si>
  <si>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</si>
  <si>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650 11105025 10 0000 120</t>
  </si>
  <si>
    <t>Доходы от сдачи в аренду имущества, составляющего казну сельских поселений (за исключением земельных участков)</t>
  </si>
  <si>
    <t>650 11105075 10 0000 120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</si>
  <si>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</si>
  <si>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</si>
  <si>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Невыясненные поступления, зачисляемые в бюджеты сельских поселений</t>
  </si>
  <si>
    <t>650 11701050 10 0000 180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</si>
  <si>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</si>
  <si>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650 20215001 10 0000 150</t>
  </si>
  <si>
    <t>Дотации бюджетам сельских поселений на поддержку мер по обеспечению сбалансированности бюджетов</t>
  </si>
  <si>
    <t>650 20215002 10 0000 150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</si>
  <si>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</si>
  <si>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650 20235118 10 0000 150</t>
  </si>
  <si>
    <t>Субвенции бюджетам сельских поселений на государственную регистрацию актов гражданского состояния</t>
  </si>
  <si>
    <t>650 20235930 10 0000 150</t>
  </si>
  <si>
    <t>Прочие межбюджетные трансферты, передаваемые бюджетам сельских поселений</t>
  </si>
  <si>
    <t>650 20249999 10 0000 150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</si>
  <si>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</si>
  <si>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</si>
  <si>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</si>
  <si>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</si>
  <si>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</si>
  <si>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</si>
  <si>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</si>
  <si>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650 0102 4010002030 121</t>
  </si>
  <si>
    <t>211</t>
  </si>
  <si>
    <t>Социальные пособия и компенсации персоналу в денежной форме</t>
  </si>
  <si>
    <t>266</t>
  </si>
  <si>
    <t>Начисления на выплаты по оплате труда</t>
  </si>
  <si>
    <t>650 0102 4010002030 129</t>
  </si>
  <si>
    <t>213</t>
  </si>
  <si>
    <t>650 0102 4010002060 121</t>
  </si>
  <si>
    <t>650 0102 4010002060 129</t>
  </si>
  <si>
    <t>650 0104 4010002040 121</t>
  </si>
  <si>
    <t>Прочие несоциальные выплаты персоналу в денежной форме</t>
  </si>
  <si>
    <t>650 0104 4010002040 122</t>
  </si>
  <si>
    <t>212</t>
  </si>
  <si>
    <t>Прочие работы, услуги</t>
  </si>
  <si>
    <t>226</t>
  </si>
  <si>
    <t>650 0104 4010002040 129</t>
  </si>
  <si>
    <t>Расходы</t>
  </si>
  <si>
    <t>650 0111 4080020210 870</t>
  </si>
  <si>
    <t>Работы, услуги по содержанию имущества</t>
  </si>
  <si>
    <t>650 0113 1800199990 244</t>
  </si>
  <si>
    <t>225</t>
  </si>
  <si>
    <t>Прочие несоциальные выплаты персоналу в натуральной форме</t>
  </si>
  <si>
    <t>650 0113 4010002400 122</t>
  </si>
  <si>
    <t>214</t>
  </si>
  <si>
    <t>Социальные компенсации персоналу в натуральной форме</t>
  </si>
  <si>
    <t>267</t>
  </si>
  <si>
    <t>650 0113 4010002400 244</t>
  </si>
  <si>
    <t>Налоги, пошлины и сборы</t>
  </si>
  <si>
    <t>650 0113 4010002400 851</t>
  </si>
  <si>
    <t>291</t>
  </si>
  <si>
    <t>650 0113 4010002400 852</t>
  </si>
  <si>
    <t>Услуги связи</t>
  </si>
  <si>
    <t>650 0113 4010099990 244</t>
  </si>
  <si>
    <t>221</t>
  </si>
  <si>
    <t>Коммунальные услуги</t>
  </si>
  <si>
    <t>223</t>
  </si>
  <si>
    <t>Страхование</t>
  </si>
  <si>
    <t>227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</si>
  <si>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</si>
  <si>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</si>
  <si>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</si>
  <si>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</si>
  <si>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Увеличение стоимости прочих оборотных запасов (материалов)</t>
  </si>
  <si>
    <t>346</t>
  </si>
  <si>
    <t>650 0113 4010099990 852</t>
  </si>
  <si>
    <t>Иные выплаты текущего характера организациям</t>
  </si>
  <si>
    <t>650 0113 4010099990 853</t>
  </si>
  <si>
    <t>297</t>
  </si>
  <si>
    <t>650 0203 4040051180 121</t>
  </si>
  <si>
    <t>650 0203 4040051180 129</t>
  </si>
  <si>
    <t>650 0304 0700659300 121</t>
  </si>
  <si>
    <t>650 0304 0700659300 129</t>
  </si>
  <si>
    <t>650 0304 07006D9300 121</t>
  </si>
  <si>
    <t>650 0304 07006D9300 129</t>
  </si>
  <si>
    <t>650 0309 1400199990 232</t>
  </si>
  <si>
    <t>650 0309 4020099990 244</t>
  </si>
  <si>
    <t>Безвозмездные перечисления государственным (муниципальным) бюджетным и автономным учреждениям</t>
  </si>
  <si>
    <t>650 0401 1930199990 612</t>
  </si>
  <si>
    <t>241</t>
  </si>
  <si>
    <t>650 0409 1110199990 243</t>
  </si>
  <si>
    <t>650 0409 4030099990 243</t>
  </si>
  <si>
    <t>650 0409 4030099990 244</t>
  </si>
  <si>
    <t>650 0410 4010002400 244</t>
  </si>
  <si>
    <t>650 0501 4060099990 243</t>
  </si>
  <si>
    <t>650 0501 4060099990 244</t>
  </si>
  <si>
    <t>650 0503 4060099990 244</t>
  </si>
  <si>
    <t>650 0801 0100199990 244</t>
  </si>
  <si>
    <t>650 0801 2000120900 244</t>
  </si>
  <si>
    <t>650 0801 4070000590 611</t>
  </si>
  <si>
    <t>Иные расходы</t>
  </si>
  <si>
    <t>650 0801 4070020700 113</t>
  </si>
  <si>
    <t>296</t>
  </si>
  <si>
    <t>650 0801 4070020700 244</t>
  </si>
  <si>
    <t>Увеличение стоимости прочих материальных запасов однократного применения</t>
  </si>
  <si>
    <t>349</t>
  </si>
  <si>
    <t>650 0802 4070000590 611</t>
  </si>
  <si>
    <t>650 1101 4100000590 611</t>
  </si>
  <si>
    <t>650 1101 4100020800 244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</si>
  <si>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</si>
  <si>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</si>
  <si>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</si>
  <si>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</si>
  <si>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</si>
  <si>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</si>
  <si>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</si>
  <si>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</si>
  <si>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</si>
  <si>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</si>
  <si>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</si>
  <si>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</si>
  <si>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</si>
  <si>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</si>
  <si>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</si>
  <si>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</si>
  <si>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</si>
  <si>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</si>
  <si>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</si>
  <si>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</si>
  <si>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(подпись)</t>
  </si>
  <si>
    <t>(расшифровка подписи)</t>
  </si>
  <si>
    <t>Заведующий ФЭО</t>
  </si>
  <si>
    <t>Дейнер С. Т.</t>
  </si>
  <si>
    <t xml:space="preserve">   8 мая 2020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</si>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</sst>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18"/>
  <sheetViews>
    <sheetView tabSelected="1" zoomScalePageLayoutView="0" workbookViewId="0" topLeftCell="A1">
      <selection activeCell="A1" sqref="A1:Y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1.7109375" style="1" customWidth="1"/>
    <col min="13" max="13" width="2.7109375" style="1" customWidth="1"/>
    <col min="14" max="14" width="17.7109375" style="1" customWidth="1"/>
    <col min="15" max="15" width="4.7109375" style="1" customWidth="1"/>
    <col min="16" max="17" width="2.7109375" style="1" customWidth="1"/>
    <col min="18" max="18" width="12.7109375" style="1" customWidth="1"/>
    <col min="19" max="19" width="1.7109375" style="1" customWidth="1"/>
    <col min="20" max="20" width="6.7109375" style="1" customWidth="1"/>
    <col min="21" max="21" width="3.7109375" style="1" customWidth="1"/>
    <col min="22" max="22" width="1.7109375" style="1" customWidth="1"/>
    <col min="23" max="23" width="4.7109375" style="1" customWidth="1"/>
    <col min="24" max="24" width="1.7109375" style="1" customWidth="1"/>
    <col min="25" max="25" width="3.7109375" style="1" customWidth="1"/>
    <col min="26" max="26" width="12.7109375" style="1" customWidth="1"/>
  </cols>
  <sheetData>
    <row r="1" spans="1:26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1</v>
      </c>
    </row>
    <row r="2" spans="1:26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 t="s">
        <v>3</v>
      </c>
    </row>
    <row r="3" spans="1:26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 t="s">
        <v>5</v>
      </c>
      <c r="X3" s="4"/>
      <c r="Y3" s="4"/>
      <c r="Z3" s="6">
        <v>43862</v>
      </c>
    </row>
    <row r="4" spans="1:26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 t="s">
        <v>8</v>
      </c>
      <c r="W4" s="4"/>
      <c r="X4" s="4"/>
      <c r="Y4" s="4"/>
      <c r="Z4" s="9" t="s">
        <v>10</v>
      </c>
    </row>
    <row r="5" spans="1:26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4" t="s">
        <v>9</v>
      </c>
      <c r="W5" s="4"/>
      <c r="X5" s="4"/>
      <c r="Y5" s="4"/>
      <c r="Z5" s="9" t="s">
        <v>11</v>
      </c>
    </row>
    <row r="6" spans="1:26" s="1" customFormat="1" ht="13.5" customHeight="1">
      <c r="A6" s="7" t="s">
        <v>12</v>
      </c>
      <c r="B6" s="7"/>
      <c r="C6" s="7"/>
      <c r="D6" s="7"/>
      <c r="E6" s="8" t="s">
        <v>13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4" t="s">
        <v>14</v>
      </c>
      <c r="W6" s="4"/>
      <c r="X6" s="4"/>
      <c r="Y6" s="4"/>
      <c r="Z6" s="9" t="s">
        <v>15</v>
      </c>
    </row>
    <row r="7" spans="1:26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9" t="s">
        <v>18</v>
      </c>
    </row>
    <row r="8" spans="1:26" s="1" customFormat="1" ht="13.5" customHeight="1">
      <c r="A8" s="7" t="s">
        <v>19</v>
      </c>
      <c r="B8" s="7"/>
      <c r="C8" s="7" t="s">
        <v>20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4" t="s">
        <v>21</v>
      </c>
      <c r="V8" s="4"/>
      <c r="W8" s="4"/>
      <c r="X8" s="4"/>
      <c r="Y8" s="4"/>
      <c r="Z8" s="11" t="s">
        <v>22</v>
      </c>
    </row>
    <row r="9" spans="1:26" s="1" customFormat="1" ht="13.5" customHeight="1">
      <c r="A9" s="12" t="s">
        <v>23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1" customFormat="1" ht="34.5" customHeight="1">
      <c r="A10" s="13" t="s">
        <v>24</v>
      </c>
      <c r="B10" s="13"/>
      <c r="C10" s="13"/>
      <c r="D10" s="13"/>
      <c r="E10" s="13"/>
      <c r="F10" s="13"/>
      <c r="G10" s="13"/>
      <c r="H10" s="13"/>
      <c r="I10" s="13"/>
      <c r="J10" s="13" t="s">
        <v>25</v>
      </c>
      <c r="K10" s="13"/>
      <c r="L10" s="13"/>
      <c r="M10" s="13" t="s">
        <v>26</v>
      </c>
      <c r="N10" s="13"/>
      <c r="O10" s="13"/>
      <c r="P10" s="14" t="s">
        <v>27</v>
      </c>
      <c r="Q10" s="14"/>
      <c r="R10" s="14"/>
      <c r="S10" s="14" t="s">
        <v>28</v>
      </c>
      <c r="T10" s="14"/>
      <c r="U10" s="14"/>
      <c r="V10" s="14"/>
      <c r="W10" s="14"/>
      <c r="X10" s="15" t="s">
        <v>29</v>
      </c>
      <c r="Y10" s="15"/>
      <c r="Z10" s="15"/>
    </row>
    <row r="11" spans="1:26" s="1" customFormat="1" ht="12.75" customHeight="1">
      <c r="A11" s="16" t="s">
        <v>30</v>
      </c>
      <c r="B11" s="16"/>
      <c r="C11" s="16"/>
      <c r="D11" s="16"/>
      <c r="E11" s="16"/>
      <c r="F11" s="16"/>
      <c r="G11" s="16"/>
      <c r="H11" s="16"/>
      <c r="I11" s="16"/>
      <c r="J11" s="16" t="s">
        <v>31</v>
      </c>
      <c r="K11" s="16"/>
      <c r="L11" s="16"/>
      <c r="M11" s="16" t="s">
        <v>32</v>
      </c>
      <c r="N11" s="16"/>
      <c r="O11" s="16"/>
      <c r="P11" s="17" t="s">
        <v>33</v>
      </c>
      <c r="Q11" s="17"/>
      <c r="R11" s="17"/>
      <c r="S11" s="17" t="s">
        <v>34</v>
      </c>
      <c r="T11" s="17"/>
      <c r="U11" s="17"/>
      <c r="V11" s="17"/>
      <c r="W11" s="17"/>
      <c r="X11" s="18" t="s">
        <v>35</v>
      </c>
      <c r="Y11" s="18"/>
      <c r="Z11" s="18"/>
    </row>
    <row r="12" spans="1:26" s="1" customFormat="1" ht="13.5" customHeight="1">
      <c r="A12" s="19" t="s">
        <v>36</v>
      </c>
      <c r="B12" s="19"/>
      <c r="C12" s="19"/>
      <c r="D12" s="19"/>
      <c r="E12" s="19"/>
      <c r="F12" s="19"/>
      <c r="G12" s="19"/>
      <c r="H12" s="19"/>
      <c r="I12" s="19"/>
      <c r="J12" s="20" t="s">
        <v>37</v>
      </c>
      <c r="K12" s="20"/>
      <c r="L12" s="20"/>
      <c r="M12" s="20" t="s">
        <v>38</v>
      </c>
      <c r="N12" s="20"/>
      <c r="O12" s="20"/>
      <c r="P12" s="21">
        <f>35882000</f>
        <v>35882000</v>
      </c>
      <c r="Q12" s="21"/>
      <c r="R12" s="21"/>
      <c r="S12" s="21">
        <f>2137499.72</f>
        <v>2137499.72</v>
      </c>
      <c r="T12" s="21"/>
      <c r="U12" s="21"/>
      <c r="V12" s="21"/>
      <c r="W12" s="21"/>
      <c r="X12" s="22">
        <f>33744500.28</f>
        <v>33744500.28</v>
      </c>
      <c r="Y12" s="22"/>
      <c r="Z12" s="22"/>
    </row>
    <row r="13" spans="1:26" s="1" customFormat="1" ht="66" customHeight="1">
      <c r="A13" s="23" t="s">
        <v>39</v>
      </c>
      <c r="B13" s="23"/>
      <c r="C13" s="23"/>
      <c r="D13" s="23"/>
      <c r="E13" s="23"/>
      <c r="F13" s="23"/>
      <c r="G13" s="23"/>
      <c r="H13" s="23"/>
      <c r="I13" s="23"/>
      <c r="J13" s="24" t="s">
        <v>37</v>
      </c>
      <c r="K13" s="24"/>
      <c r="L13" s="24"/>
      <c r="M13" s="24" t="s">
        <v>40</v>
      </c>
      <c r="N13" s="24"/>
      <c r="O13" s="24"/>
      <c r="P13" s="25">
        <f>1216600</f>
        <v>1216600</v>
      </c>
      <c r="Q13" s="25"/>
      <c r="R13" s="25"/>
      <c r="S13" s="25">
        <f>110774.92</f>
        <v>110774.92</v>
      </c>
      <c r="T13" s="25"/>
      <c r="U13" s="25"/>
      <c r="V13" s="25"/>
      <c r="W13" s="25"/>
      <c r="X13" s="26">
        <f>1105825.08</f>
        <v>1105825.08</v>
      </c>
      <c r="Y13" s="26"/>
      <c r="Z13" s="26"/>
    </row>
    <row r="14" spans="1:26" s="1" customFormat="1" ht="75.75" customHeight="1">
      <c r="A14" s="23" t="s">
        <v>41</v>
      </c>
      <c r="B14" s="23"/>
      <c r="C14" s="23"/>
      <c r="D14" s="23"/>
      <c r="E14" s="23"/>
      <c r="F14" s="23"/>
      <c r="G14" s="23"/>
      <c r="H14" s="23"/>
      <c r="I14" s="23"/>
      <c r="J14" s="24" t="s">
        <v>37</v>
      </c>
      <c r="K14" s="24"/>
      <c r="L14" s="24"/>
      <c r="M14" s="24" t="s">
        <v>42</v>
      </c>
      <c r="N14" s="24"/>
      <c r="O14" s="24"/>
      <c r="P14" s="25">
        <f>10000</f>
        <v>10000</v>
      </c>
      <c r="Q14" s="25"/>
      <c r="R14" s="25"/>
      <c r="S14" s="25">
        <f>753.7</f>
        <v>753.7</v>
      </c>
      <c r="T14" s="25"/>
      <c r="U14" s="25"/>
      <c r="V14" s="25"/>
      <c r="W14" s="25"/>
      <c r="X14" s="26">
        <f>9246.3</f>
        <v>9246.3</v>
      </c>
      <c r="Y14" s="26"/>
      <c r="Z14" s="26"/>
    </row>
    <row r="15" spans="1:26" s="1" customFormat="1" ht="66" customHeight="1">
      <c r="A15" s="23" t="s">
        <v>43</v>
      </c>
      <c r="B15" s="23"/>
      <c r="C15" s="23"/>
      <c r="D15" s="23"/>
      <c r="E15" s="23"/>
      <c r="F15" s="23"/>
      <c r="G15" s="23"/>
      <c r="H15" s="23"/>
      <c r="I15" s="23"/>
      <c r="J15" s="24" t="s">
        <v>37</v>
      </c>
      <c r="K15" s="24"/>
      <c r="L15" s="24"/>
      <c r="M15" s="24" t="s">
        <v>44</v>
      </c>
      <c r="N15" s="24"/>
      <c r="O15" s="24"/>
      <c r="P15" s="25">
        <f>1600000</f>
        <v>1600000</v>
      </c>
      <c r="Q15" s="25"/>
      <c r="R15" s="25"/>
      <c r="S15" s="25">
        <f>152000.19</f>
        <v>152000.19</v>
      </c>
      <c r="T15" s="25"/>
      <c r="U15" s="25"/>
      <c r="V15" s="25"/>
      <c r="W15" s="25"/>
      <c r="X15" s="26">
        <f>1447999.81</f>
        <v>1447999.81</v>
      </c>
      <c r="Y15" s="26"/>
      <c r="Z15" s="26"/>
    </row>
    <row r="16" spans="1:26" s="1" customFormat="1" ht="66" customHeight="1">
      <c r="A16" s="23" t="s">
        <v>45</v>
      </c>
      <c r="B16" s="23"/>
      <c r="C16" s="23"/>
      <c r="D16" s="23"/>
      <c r="E16" s="23"/>
      <c r="F16" s="23"/>
      <c r="G16" s="23"/>
      <c r="H16" s="23"/>
      <c r="I16" s="23"/>
      <c r="J16" s="24" t="s">
        <v>37</v>
      </c>
      <c r="K16" s="24"/>
      <c r="L16" s="24"/>
      <c r="M16" s="24" t="s">
        <v>46</v>
      </c>
      <c r="N16" s="24"/>
      <c r="O16" s="24"/>
      <c r="P16" s="27" t="s">
        <v>47</v>
      </c>
      <c r="Q16" s="27"/>
      <c r="R16" s="27"/>
      <c r="S16" s="25">
        <f>-20364.41</f>
        <v>-20364.41</v>
      </c>
      <c r="T16" s="25"/>
      <c r="U16" s="25"/>
      <c r="V16" s="25"/>
      <c r="W16" s="25"/>
      <c r="X16" s="28" t="s">
        <v>47</v>
      </c>
      <c r="Y16" s="28"/>
      <c r="Z16" s="28"/>
    </row>
    <row r="17" spans="1:26" s="1" customFormat="1" ht="45" customHeight="1">
      <c r="A17" s="23" t="s">
        <v>48</v>
      </c>
      <c r="B17" s="23"/>
      <c r="C17" s="23"/>
      <c r="D17" s="23"/>
      <c r="E17" s="23"/>
      <c r="F17" s="23"/>
      <c r="G17" s="23"/>
      <c r="H17" s="23"/>
      <c r="I17" s="23"/>
      <c r="J17" s="24" t="s">
        <v>37</v>
      </c>
      <c r="K17" s="24"/>
      <c r="L17" s="24"/>
      <c r="M17" s="24" t="s">
        <v>49</v>
      </c>
      <c r="N17" s="24"/>
      <c r="O17" s="24"/>
      <c r="P17" s="25">
        <f>2930000</f>
        <v>2930000</v>
      </c>
      <c r="Q17" s="25"/>
      <c r="R17" s="25"/>
      <c r="S17" s="25">
        <f>142858.49</f>
        <v>142858.49</v>
      </c>
      <c r="T17" s="25"/>
      <c r="U17" s="25"/>
      <c r="V17" s="25"/>
      <c r="W17" s="25"/>
      <c r="X17" s="26">
        <f>2787141.51</f>
        <v>2787141.51</v>
      </c>
      <c r="Y17" s="26"/>
      <c r="Z17" s="26"/>
    </row>
    <row r="18" spans="1:26" s="1" customFormat="1" ht="24" customHeight="1">
      <c r="A18" s="23" t="s">
        <v>50</v>
      </c>
      <c r="B18" s="23"/>
      <c r="C18" s="23"/>
      <c r="D18" s="23"/>
      <c r="E18" s="23"/>
      <c r="F18" s="23"/>
      <c r="G18" s="23"/>
      <c r="H18" s="23"/>
      <c r="I18" s="23"/>
      <c r="J18" s="24" t="s">
        <v>37</v>
      </c>
      <c r="K18" s="24"/>
      <c r="L18" s="24"/>
      <c r="M18" s="24" t="s">
        <v>51</v>
      </c>
      <c r="N18" s="24"/>
      <c r="O18" s="24"/>
      <c r="P18" s="25">
        <f>322000</f>
        <v>322000</v>
      </c>
      <c r="Q18" s="25"/>
      <c r="R18" s="25"/>
      <c r="S18" s="25">
        <f>1777.53</f>
        <v>1777.53</v>
      </c>
      <c r="T18" s="25"/>
      <c r="U18" s="25"/>
      <c r="V18" s="25"/>
      <c r="W18" s="25"/>
      <c r="X18" s="26">
        <f>320222.47</f>
        <v>320222.47</v>
      </c>
      <c r="Y18" s="26"/>
      <c r="Z18" s="26"/>
    </row>
    <row r="19" spans="1:26" s="1" customFormat="1" ht="13.5" customHeight="1">
      <c r="A19" s="23" t="s">
        <v>52</v>
      </c>
      <c r="B19" s="23"/>
      <c r="C19" s="23"/>
      <c r="D19" s="23"/>
      <c r="E19" s="23"/>
      <c r="F19" s="23"/>
      <c r="G19" s="23"/>
      <c r="H19" s="23"/>
      <c r="I19" s="23"/>
      <c r="J19" s="24" t="s">
        <v>37</v>
      </c>
      <c r="K19" s="24"/>
      <c r="L19" s="24"/>
      <c r="M19" s="24" t="s">
        <v>53</v>
      </c>
      <c r="N19" s="24"/>
      <c r="O19" s="24"/>
      <c r="P19" s="25">
        <f>400</f>
        <v>400</v>
      </c>
      <c r="Q19" s="25"/>
      <c r="R19" s="25"/>
      <c r="S19" s="25">
        <f>239.84</f>
        <v>239.84</v>
      </c>
      <c r="T19" s="25"/>
      <c r="U19" s="25"/>
      <c r="V19" s="25"/>
      <c r="W19" s="25"/>
      <c r="X19" s="26">
        <f>160.16</f>
        <v>160.16</v>
      </c>
      <c r="Y19" s="26"/>
      <c r="Z19" s="26"/>
    </row>
    <row r="20" spans="1:26" s="1" customFormat="1" ht="13.5" customHeight="1">
      <c r="A20" s="23" t="s">
        <v>54</v>
      </c>
      <c r="B20" s="23"/>
      <c r="C20" s="23"/>
      <c r="D20" s="23"/>
      <c r="E20" s="23"/>
      <c r="F20" s="23"/>
      <c r="G20" s="23"/>
      <c r="H20" s="23"/>
      <c r="I20" s="23"/>
      <c r="J20" s="24" t="s">
        <v>37</v>
      </c>
      <c r="K20" s="24"/>
      <c r="L20" s="24"/>
      <c r="M20" s="24" t="s">
        <v>55</v>
      </c>
      <c r="N20" s="24"/>
      <c r="O20" s="24"/>
      <c r="P20" s="25">
        <f>25300</f>
        <v>25300</v>
      </c>
      <c r="Q20" s="25"/>
      <c r="R20" s="25"/>
      <c r="S20" s="25">
        <f>661.39</f>
        <v>661.39</v>
      </c>
      <c r="T20" s="25"/>
      <c r="U20" s="25"/>
      <c r="V20" s="25"/>
      <c r="W20" s="25"/>
      <c r="X20" s="26">
        <f>24638.61</f>
        <v>24638.61</v>
      </c>
      <c r="Y20" s="26"/>
      <c r="Z20" s="26"/>
    </row>
    <row r="21" spans="1:26" s="1" customFormat="1" ht="24" customHeight="1">
      <c r="A21" s="23" t="s">
        <v>56</v>
      </c>
      <c r="B21" s="23"/>
      <c r="C21" s="23"/>
      <c r="D21" s="23"/>
      <c r="E21" s="23"/>
      <c r="F21" s="23"/>
      <c r="G21" s="23"/>
      <c r="H21" s="23"/>
      <c r="I21" s="23"/>
      <c r="J21" s="24" t="s">
        <v>37</v>
      </c>
      <c r="K21" s="24"/>
      <c r="L21" s="24"/>
      <c r="M21" s="24" t="s">
        <v>57</v>
      </c>
      <c r="N21" s="24"/>
      <c r="O21" s="24"/>
      <c r="P21" s="25">
        <f>424000</f>
        <v>424000</v>
      </c>
      <c r="Q21" s="25"/>
      <c r="R21" s="25"/>
      <c r="S21" s="25">
        <f>115</f>
        <v>115</v>
      </c>
      <c r="T21" s="25"/>
      <c r="U21" s="25"/>
      <c r="V21" s="25"/>
      <c r="W21" s="25"/>
      <c r="X21" s="26">
        <f>423885</f>
        <v>423885</v>
      </c>
      <c r="Y21" s="26"/>
      <c r="Z21" s="26"/>
    </row>
    <row r="22" spans="1:26" s="1" customFormat="1" ht="24" customHeight="1">
      <c r="A22" s="23" t="s">
        <v>58</v>
      </c>
      <c r="B22" s="23"/>
      <c r="C22" s="23"/>
      <c r="D22" s="23"/>
      <c r="E22" s="23"/>
      <c r="F22" s="23"/>
      <c r="G22" s="23"/>
      <c r="H22" s="23"/>
      <c r="I22" s="23"/>
      <c r="J22" s="24" t="s">
        <v>37</v>
      </c>
      <c r="K22" s="24"/>
      <c r="L22" s="24"/>
      <c r="M22" s="24" t="s">
        <v>59</v>
      </c>
      <c r="N22" s="24"/>
      <c r="O22" s="24"/>
      <c r="P22" s="25">
        <f>103800</f>
        <v>103800</v>
      </c>
      <c r="Q22" s="25"/>
      <c r="R22" s="25"/>
      <c r="S22" s="25">
        <f>3314.14</f>
        <v>3314.14</v>
      </c>
      <c r="T22" s="25"/>
      <c r="U22" s="25"/>
      <c r="V22" s="25"/>
      <c r="W22" s="25"/>
      <c r="X22" s="26">
        <f>100485.86</f>
        <v>100485.86</v>
      </c>
      <c r="Y22" s="26"/>
      <c r="Z22" s="26"/>
    </row>
    <row r="23" spans="1:26" s="1" customFormat="1" ht="45" customHeight="1">
      <c r="A23" s="23" t="s">
        <v>60</v>
      </c>
      <c r="B23" s="23"/>
      <c r="C23" s="23"/>
      <c r="D23" s="23"/>
      <c r="E23" s="23"/>
      <c r="F23" s="23"/>
      <c r="G23" s="23"/>
      <c r="H23" s="23"/>
      <c r="I23" s="23"/>
      <c r="J23" s="24" t="s">
        <v>37</v>
      </c>
      <c r="K23" s="24"/>
      <c r="L23" s="24"/>
      <c r="M23" s="24" t="s">
        <v>61</v>
      </c>
      <c r="N23" s="24"/>
      <c r="O23" s="24"/>
      <c r="P23" s="25">
        <f>35000</f>
        <v>35000</v>
      </c>
      <c r="Q23" s="25"/>
      <c r="R23" s="25"/>
      <c r="S23" s="25">
        <f>1300</f>
        <v>1300</v>
      </c>
      <c r="T23" s="25"/>
      <c r="U23" s="25"/>
      <c r="V23" s="25"/>
      <c r="W23" s="25"/>
      <c r="X23" s="26">
        <f>33700</f>
        <v>33700</v>
      </c>
      <c r="Y23" s="26"/>
      <c r="Z23" s="26"/>
    </row>
    <row r="24" spans="1:26" s="1" customFormat="1" ht="45" customHeight="1">
      <c r="A24" s="23" t="s">
        <v>62</v>
      </c>
      <c r="B24" s="23"/>
      <c r="C24" s="23"/>
      <c r="D24" s="23"/>
      <c r="E24" s="23"/>
      <c r="F24" s="23"/>
      <c r="G24" s="23"/>
      <c r="H24" s="23"/>
      <c r="I24" s="23"/>
      <c r="J24" s="24" t="s">
        <v>37</v>
      </c>
      <c r="K24" s="24"/>
      <c r="L24" s="24"/>
      <c r="M24" s="24" t="s">
        <v>63</v>
      </c>
      <c r="N24" s="24"/>
      <c r="O24" s="24"/>
      <c r="P24" s="25">
        <f>22500</f>
        <v>22500</v>
      </c>
      <c r="Q24" s="25"/>
      <c r="R24" s="25"/>
      <c r="S24" s="25">
        <f>3911.49</f>
        <v>3911.49</v>
      </c>
      <c r="T24" s="25"/>
      <c r="U24" s="25"/>
      <c r="V24" s="25"/>
      <c r="W24" s="25"/>
      <c r="X24" s="26">
        <f>18588.51</f>
        <v>18588.51</v>
      </c>
      <c r="Y24" s="26"/>
      <c r="Z24" s="26"/>
    </row>
    <row r="25" spans="1:26" s="1" customFormat="1" ht="24" customHeight="1">
      <c r="A25" s="23" t="s">
        <v>64</v>
      </c>
      <c r="B25" s="23"/>
      <c r="C25" s="23"/>
      <c r="D25" s="23"/>
      <c r="E25" s="23"/>
      <c r="F25" s="23"/>
      <c r="G25" s="23"/>
      <c r="H25" s="23"/>
      <c r="I25" s="23"/>
      <c r="J25" s="24" t="s">
        <v>37</v>
      </c>
      <c r="K25" s="24"/>
      <c r="L25" s="24"/>
      <c r="M25" s="24" t="s">
        <v>65</v>
      </c>
      <c r="N25" s="24"/>
      <c r="O25" s="24"/>
      <c r="P25" s="25">
        <f>55500</f>
        <v>55500</v>
      </c>
      <c r="Q25" s="25"/>
      <c r="R25" s="25"/>
      <c r="S25" s="25">
        <f>19120.39</f>
        <v>19120.39</v>
      </c>
      <c r="T25" s="25"/>
      <c r="U25" s="25"/>
      <c r="V25" s="25"/>
      <c r="W25" s="25"/>
      <c r="X25" s="26">
        <f>36379.61</f>
        <v>36379.61</v>
      </c>
      <c r="Y25" s="26"/>
      <c r="Z25" s="26"/>
    </row>
    <row r="26" spans="1:26" s="1" customFormat="1" ht="45" customHeight="1">
      <c r="A26" s="23" t="s">
        <v>66</v>
      </c>
      <c r="B26" s="23"/>
      <c r="C26" s="23"/>
      <c r="D26" s="23"/>
      <c r="E26" s="23"/>
      <c r="F26" s="23"/>
      <c r="G26" s="23"/>
      <c r="H26" s="23"/>
      <c r="I26" s="23"/>
      <c r="J26" s="24" t="s">
        <v>37</v>
      </c>
      <c r="K26" s="24"/>
      <c r="L26" s="24"/>
      <c r="M26" s="24" t="s">
        <v>67</v>
      </c>
      <c r="N26" s="24"/>
      <c r="O26" s="24"/>
      <c r="P26" s="25">
        <f>336000</f>
        <v>336000</v>
      </c>
      <c r="Q26" s="25"/>
      <c r="R26" s="25"/>
      <c r="S26" s="25">
        <f>185.38</f>
        <v>185.38</v>
      </c>
      <c r="T26" s="25"/>
      <c r="U26" s="25"/>
      <c r="V26" s="25"/>
      <c r="W26" s="25"/>
      <c r="X26" s="26">
        <f>335814.62</f>
        <v>335814.62</v>
      </c>
      <c r="Y26" s="26"/>
      <c r="Z26" s="26"/>
    </row>
    <row r="27" spans="1:26" s="1" customFormat="1" ht="13.5" customHeight="1">
      <c r="A27" s="23" t="s">
        <v>68</v>
      </c>
      <c r="B27" s="23"/>
      <c r="C27" s="23"/>
      <c r="D27" s="23"/>
      <c r="E27" s="23"/>
      <c r="F27" s="23"/>
      <c r="G27" s="23"/>
      <c r="H27" s="23"/>
      <c r="I27" s="23"/>
      <c r="J27" s="24" t="s">
        <v>37</v>
      </c>
      <c r="K27" s="24"/>
      <c r="L27" s="24"/>
      <c r="M27" s="24" t="s">
        <v>69</v>
      </c>
      <c r="N27" s="24"/>
      <c r="O27" s="24"/>
      <c r="P27" s="27" t="s">
        <v>47</v>
      </c>
      <c r="Q27" s="27"/>
      <c r="R27" s="27"/>
      <c r="S27" s="25">
        <f>28433.34</f>
        <v>28433.34</v>
      </c>
      <c r="T27" s="25"/>
      <c r="U27" s="25"/>
      <c r="V27" s="25"/>
      <c r="W27" s="25"/>
      <c r="X27" s="28" t="s">
        <v>47</v>
      </c>
      <c r="Y27" s="28"/>
      <c r="Z27" s="28"/>
    </row>
    <row r="28" spans="1:26" s="1" customFormat="1" ht="24" customHeight="1">
      <c r="A28" s="23" t="s">
        <v>70</v>
      </c>
      <c r="B28" s="23"/>
      <c r="C28" s="23"/>
      <c r="D28" s="23"/>
      <c r="E28" s="23"/>
      <c r="F28" s="23"/>
      <c r="G28" s="23"/>
      <c r="H28" s="23"/>
      <c r="I28" s="23"/>
      <c r="J28" s="24" t="s">
        <v>37</v>
      </c>
      <c r="K28" s="24"/>
      <c r="L28" s="24"/>
      <c r="M28" s="24" t="s">
        <v>71</v>
      </c>
      <c r="N28" s="24"/>
      <c r="O28" s="24"/>
      <c r="P28" s="25">
        <f>13671100</f>
        <v>13671100</v>
      </c>
      <c r="Q28" s="25"/>
      <c r="R28" s="25"/>
      <c r="S28" s="25">
        <f>211705</f>
        <v>211705</v>
      </c>
      <c r="T28" s="25"/>
      <c r="U28" s="25"/>
      <c r="V28" s="25"/>
      <c r="W28" s="25"/>
      <c r="X28" s="26">
        <f>13459395</f>
        <v>13459395</v>
      </c>
      <c r="Y28" s="26"/>
      <c r="Z28" s="26"/>
    </row>
    <row r="29" spans="1:26" s="1" customFormat="1" ht="24" customHeight="1">
      <c r="A29" s="23" t="s">
        <v>72</v>
      </c>
      <c r="B29" s="23"/>
      <c r="C29" s="23"/>
      <c r="D29" s="23"/>
      <c r="E29" s="23"/>
      <c r="F29" s="23"/>
      <c r="G29" s="23"/>
      <c r="H29" s="23"/>
      <c r="I29" s="23"/>
      <c r="J29" s="24" t="s">
        <v>37</v>
      </c>
      <c r="K29" s="24"/>
      <c r="L29" s="24"/>
      <c r="M29" s="24" t="s">
        <v>73</v>
      </c>
      <c r="N29" s="24"/>
      <c r="O29" s="24"/>
      <c r="P29" s="25">
        <f>13503200</f>
        <v>13503200</v>
      </c>
      <c r="Q29" s="25"/>
      <c r="R29" s="25"/>
      <c r="S29" s="25">
        <f>900213.33</f>
        <v>900213.33</v>
      </c>
      <c r="T29" s="25"/>
      <c r="U29" s="25"/>
      <c r="V29" s="25"/>
      <c r="W29" s="25"/>
      <c r="X29" s="26">
        <f>12602986.67</f>
        <v>12602986.67</v>
      </c>
      <c r="Y29" s="26"/>
      <c r="Z29" s="26"/>
    </row>
    <row r="30" spans="1:26" s="1" customFormat="1" ht="24" customHeight="1">
      <c r="A30" s="23" t="s">
        <v>74</v>
      </c>
      <c r="B30" s="23"/>
      <c r="C30" s="23"/>
      <c r="D30" s="23"/>
      <c r="E30" s="23"/>
      <c r="F30" s="23"/>
      <c r="G30" s="23"/>
      <c r="H30" s="23"/>
      <c r="I30" s="23"/>
      <c r="J30" s="24" t="s">
        <v>37</v>
      </c>
      <c r="K30" s="24"/>
      <c r="L30" s="24"/>
      <c r="M30" s="24" t="s">
        <v>75</v>
      </c>
      <c r="N30" s="24"/>
      <c r="O30" s="24"/>
      <c r="P30" s="25">
        <f>219000</f>
        <v>219000</v>
      </c>
      <c r="Q30" s="25"/>
      <c r="R30" s="25"/>
      <c r="S30" s="27" t="s">
        <v>47</v>
      </c>
      <c r="T30" s="27"/>
      <c r="U30" s="27"/>
      <c r="V30" s="27"/>
      <c r="W30" s="27"/>
      <c r="X30" s="26">
        <f>219000</f>
        <v>219000</v>
      </c>
      <c r="Y30" s="26"/>
      <c r="Z30" s="26"/>
    </row>
    <row r="31" spans="1:26" s="1" customFormat="1" ht="24" customHeight="1">
      <c r="A31" s="23" t="s">
        <v>76</v>
      </c>
      <c r="B31" s="23"/>
      <c r="C31" s="23"/>
      <c r="D31" s="23"/>
      <c r="E31" s="23"/>
      <c r="F31" s="23"/>
      <c r="G31" s="23"/>
      <c r="H31" s="23"/>
      <c r="I31" s="23"/>
      <c r="J31" s="24" t="s">
        <v>37</v>
      </c>
      <c r="K31" s="24"/>
      <c r="L31" s="24"/>
      <c r="M31" s="24" t="s">
        <v>77</v>
      </c>
      <c r="N31" s="24"/>
      <c r="O31" s="24"/>
      <c r="P31" s="25">
        <f>41600</f>
        <v>41600</v>
      </c>
      <c r="Q31" s="25"/>
      <c r="R31" s="25"/>
      <c r="S31" s="27" t="s">
        <v>47</v>
      </c>
      <c r="T31" s="27"/>
      <c r="U31" s="27"/>
      <c r="V31" s="27"/>
      <c r="W31" s="27"/>
      <c r="X31" s="26">
        <f>41600</f>
        <v>41600</v>
      </c>
      <c r="Y31" s="26"/>
      <c r="Z31" s="26"/>
    </row>
    <row r="32" spans="1:26" s="1" customFormat="1" ht="24" customHeight="1">
      <c r="A32" s="23" t="s">
        <v>78</v>
      </c>
      <c r="B32" s="23"/>
      <c r="C32" s="23"/>
      <c r="D32" s="23"/>
      <c r="E32" s="23"/>
      <c r="F32" s="23"/>
      <c r="G32" s="23"/>
      <c r="H32" s="23"/>
      <c r="I32" s="23"/>
      <c r="J32" s="24" t="s">
        <v>37</v>
      </c>
      <c r="K32" s="24"/>
      <c r="L32" s="24"/>
      <c r="M32" s="24" t="s">
        <v>79</v>
      </c>
      <c r="N32" s="24"/>
      <c r="O32" s="24"/>
      <c r="P32" s="25">
        <f>1366000</f>
        <v>1366000</v>
      </c>
      <c r="Q32" s="25"/>
      <c r="R32" s="25"/>
      <c r="S32" s="25">
        <f>580500</f>
        <v>580500</v>
      </c>
      <c r="T32" s="25"/>
      <c r="U32" s="25"/>
      <c r="V32" s="25"/>
      <c r="W32" s="25"/>
      <c r="X32" s="26">
        <f>785500</f>
        <v>785500</v>
      </c>
      <c r="Y32" s="26"/>
      <c r="Z32" s="26"/>
    </row>
    <row r="33" spans="1:26" s="1" customFormat="1" ht="13.5" customHeight="1">
      <c r="A33" s="29" t="s">
        <v>18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1:26" s="1" customFormat="1" ht="13.5" customHeight="1">
      <c r="A34" s="12" t="s">
        <v>80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s="1" customFormat="1" ht="34.5" customHeight="1">
      <c r="A35" s="13" t="s">
        <v>24</v>
      </c>
      <c r="B35" s="13"/>
      <c r="C35" s="13"/>
      <c r="D35" s="13"/>
      <c r="E35" s="13"/>
      <c r="F35" s="13"/>
      <c r="G35" s="13"/>
      <c r="H35" s="13"/>
      <c r="I35" s="13" t="s">
        <v>25</v>
      </c>
      <c r="J35" s="13"/>
      <c r="K35" s="13"/>
      <c r="L35" s="13" t="s">
        <v>81</v>
      </c>
      <c r="M35" s="13"/>
      <c r="N35" s="13"/>
      <c r="O35" s="14" t="s">
        <v>82</v>
      </c>
      <c r="P35" s="14"/>
      <c r="Q35" s="14" t="s">
        <v>27</v>
      </c>
      <c r="R35" s="14"/>
      <c r="S35" s="14"/>
      <c r="T35" s="14" t="s">
        <v>28</v>
      </c>
      <c r="U35" s="14"/>
      <c r="V35" s="14"/>
      <c r="W35" s="14"/>
      <c r="X35" s="14"/>
      <c r="Y35" s="15" t="s">
        <v>29</v>
      </c>
      <c r="Z35" s="15"/>
    </row>
    <row r="36" spans="1:26" s="1" customFormat="1" ht="13.5" customHeight="1">
      <c r="A36" s="16" t="s">
        <v>30</v>
      </c>
      <c r="B36" s="16"/>
      <c r="C36" s="16"/>
      <c r="D36" s="16"/>
      <c r="E36" s="16"/>
      <c r="F36" s="16"/>
      <c r="G36" s="16"/>
      <c r="H36" s="16"/>
      <c r="I36" s="16" t="s">
        <v>31</v>
      </c>
      <c r="J36" s="16"/>
      <c r="K36" s="16"/>
      <c r="L36" s="16" t="s">
        <v>32</v>
      </c>
      <c r="M36" s="16"/>
      <c r="N36" s="16"/>
      <c r="O36" s="17" t="s">
        <v>33</v>
      </c>
      <c r="P36" s="17"/>
      <c r="Q36" s="17" t="s">
        <v>34</v>
      </c>
      <c r="R36" s="17"/>
      <c r="S36" s="17"/>
      <c r="T36" s="17" t="s">
        <v>35</v>
      </c>
      <c r="U36" s="17"/>
      <c r="V36" s="17"/>
      <c r="W36" s="17"/>
      <c r="X36" s="17"/>
      <c r="Y36" s="18" t="s">
        <v>83</v>
      </c>
      <c r="Z36" s="18"/>
    </row>
    <row r="37" spans="1:26" s="1" customFormat="1" ht="13.5" customHeight="1">
      <c r="A37" s="19" t="s">
        <v>84</v>
      </c>
      <c r="B37" s="19"/>
      <c r="C37" s="19"/>
      <c r="D37" s="19"/>
      <c r="E37" s="19"/>
      <c r="F37" s="19"/>
      <c r="G37" s="19"/>
      <c r="H37" s="19"/>
      <c r="I37" s="20" t="s">
        <v>85</v>
      </c>
      <c r="J37" s="20"/>
      <c r="K37" s="20"/>
      <c r="L37" s="20" t="s">
        <v>38</v>
      </c>
      <c r="M37" s="20"/>
      <c r="N37" s="20"/>
      <c r="O37" s="30" t="s">
        <v>38</v>
      </c>
      <c r="P37" s="30"/>
      <c r="Q37" s="21">
        <f>35882000</f>
        <v>35882000</v>
      </c>
      <c r="R37" s="21"/>
      <c r="S37" s="21"/>
      <c r="T37" s="21">
        <f>2121096.68</f>
        <v>2121096.68</v>
      </c>
      <c r="U37" s="21"/>
      <c r="V37" s="21"/>
      <c r="W37" s="21"/>
      <c r="X37" s="21"/>
      <c r="Y37" s="22">
        <f>33760903.32</f>
        <v>33760903.32</v>
      </c>
      <c r="Z37" s="22"/>
    </row>
    <row r="38" spans="1:26" s="1" customFormat="1" ht="13.5" customHeight="1">
      <c r="A38" s="31" t="s">
        <v>86</v>
      </c>
      <c r="B38" s="31"/>
      <c r="C38" s="31"/>
      <c r="D38" s="31"/>
      <c r="E38" s="31"/>
      <c r="F38" s="31"/>
      <c r="G38" s="31"/>
      <c r="H38" s="31"/>
      <c r="I38" s="32" t="s">
        <v>85</v>
      </c>
      <c r="J38" s="32"/>
      <c r="K38" s="32"/>
      <c r="L38" s="32" t="s">
        <v>87</v>
      </c>
      <c r="M38" s="32"/>
      <c r="N38" s="32"/>
      <c r="O38" s="33" t="s">
        <v>88</v>
      </c>
      <c r="P38" s="33"/>
      <c r="Q38" s="34">
        <f>1142000</f>
        <v>1142000</v>
      </c>
      <c r="R38" s="34"/>
      <c r="S38" s="34"/>
      <c r="T38" s="34">
        <f>47230.2</f>
        <v>47230.2</v>
      </c>
      <c r="U38" s="34"/>
      <c r="V38" s="34"/>
      <c r="W38" s="34"/>
      <c r="X38" s="34"/>
      <c r="Y38" s="35">
        <f>1094769.8</f>
        <v>1094769.8</v>
      </c>
      <c r="Z38" s="35"/>
    </row>
    <row r="39" spans="1:26" s="1" customFormat="1" ht="13.5" customHeight="1">
      <c r="A39" s="31" t="s">
        <v>89</v>
      </c>
      <c r="B39" s="31"/>
      <c r="C39" s="31"/>
      <c r="D39" s="31"/>
      <c r="E39" s="31"/>
      <c r="F39" s="31"/>
      <c r="G39" s="31"/>
      <c r="H39" s="31"/>
      <c r="I39" s="32" t="s">
        <v>85</v>
      </c>
      <c r="J39" s="32"/>
      <c r="K39" s="32"/>
      <c r="L39" s="32" t="s">
        <v>87</v>
      </c>
      <c r="M39" s="32"/>
      <c r="N39" s="32"/>
      <c r="O39" s="33" t="s">
        <v>90</v>
      </c>
      <c r="P39" s="33"/>
      <c r="Q39" s="34">
        <f>10000</f>
        <v>10000</v>
      </c>
      <c r="R39" s="34"/>
      <c r="S39" s="34"/>
      <c r="T39" s="36" t="s">
        <v>47</v>
      </c>
      <c r="U39" s="36"/>
      <c r="V39" s="36"/>
      <c r="W39" s="36"/>
      <c r="X39" s="36"/>
      <c r="Y39" s="35">
        <f>10000</f>
        <v>10000</v>
      </c>
      <c r="Z39" s="35"/>
    </row>
    <row r="40" spans="1:26" s="1" customFormat="1" ht="13.5" customHeight="1">
      <c r="A40" s="31" t="s">
        <v>91</v>
      </c>
      <c r="B40" s="31"/>
      <c r="C40" s="31"/>
      <c r="D40" s="31"/>
      <c r="E40" s="31"/>
      <c r="F40" s="31"/>
      <c r="G40" s="31"/>
      <c r="H40" s="31"/>
      <c r="I40" s="32" t="s">
        <v>85</v>
      </c>
      <c r="J40" s="32"/>
      <c r="K40" s="32"/>
      <c r="L40" s="32" t="s">
        <v>92</v>
      </c>
      <c r="M40" s="32"/>
      <c r="N40" s="32"/>
      <c r="O40" s="33" t="s">
        <v>93</v>
      </c>
      <c r="P40" s="33"/>
      <c r="Q40" s="34">
        <f>348000</f>
        <v>348000</v>
      </c>
      <c r="R40" s="34"/>
      <c r="S40" s="34"/>
      <c r="T40" s="36" t="s">
        <v>47</v>
      </c>
      <c r="U40" s="36"/>
      <c r="V40" s="36"/>
      <c r="W40" s="36"/>
      <c r="X40" s="36"/>
      <c r="Y40" s="35">
        <f>348000</f>
        <v>348000</v>
      </c>
      <c r="Z40" s="35"/>
    </row>
    <row r="41" spans="1:26" s="1" customFormat="1" ht="13.5" customHeight="1">
      <c r="A41" s="31" t="s">
        <v>86</v>
      </c>
      <c r="B41" s="31"/>
      <c r="C41" s="31"/>
      <c r="D41" s="31"/>
      <c r="E41" s="31"/>
      <c r="F41" s="31"/>
      <c r="G41" s="31"/>
      <c r="H41" s="31"/>
      <c r="I41" s="32" t="s">
        <v>85</v>
      </c>
      <c r="J41" s="32"/>
      <c r="K41" s="32"/>
      <c r="L41" s="32" t="s">
        <v>94</v>
      </c>
      <c r="M41" s="32"/>
      <c r="N41" s="32"/>
      <c r="O41" s="33" t="s">
        <v>88</v>
      </c>
      <c r="P41" s="33"/>
      <c r="Q41" s="34">
        <f>1832000</f>
        <v>1832000</v>
      </c>
      <c r="R41" s="34"/>
      <c r="S41" s="34"/>
      <c r="T41" s="34">
        <f>64409.26</f>
        <v>64409.26</v>
      </c>
      <c r="U41" s="34"/>
      <c r="V41" s="34"/>
      <c r="W41" s="34"/>
      <c r="X41" s="34"/>
      <c r="Y41" s="35">
        <f>1767590.74</f>
        <v>1767590.74</v>
      </c>
      <c r="Z41" s="35"/>
    </row>
    <row r="42" spans="1:26" s="1" customFormat="1" ht="13.5" customHeight="1">
      <c r="A42" s="31" t="s">
        <v>89</v>
      </c>
      <c r="B42" s="31"/>
      <c r="C42" s="31"/>
      <c r="D42" s="31"/>
      <c r="E42" s="31"/>
      <c r="F42" s="31"/>
      <c r="G42" s="31"/>
      <c r="H42" s="31"/>
      <c r="I42" s="32" t="s">
        <v>85</v>
      </c>
      <c r="J42" s="32"/>
      <c r="K42" s="32"/>
      <c r="L42" s="32" t="s">
        <v>94</v>
      </c>
      <c r="M42" s="32"/>
      <c r="N42" s="32"/>
      <c r="O42" s="33" t="s">
        <v>90</v>
      </c>
      <c r="P42" s="33"/>
      <c r="Q42" s="34">
        <f>20000</f>
        <v>20000</v>
      </c>
      <c r="R42" s="34"/>
      <c r="S42" s="34"/>
      <c r="T42" s="36" t="s">
        <v>47</v>
      </c>
      <c r="U42" s="36"/>
      <c r="V42" s="36"/>
      <c r="W42" s="36"/>
      <c r="X42" s="36"/>
      <c r="Y42" s="35">
        <f>20000</f>
        <v>20000</v>
      </c>
      <c r="Z42" s="35"/>
    </row>
    <row r="43" spans="1:26" s="1" customFormat="1" ht="13.5" customHeight="1">
      <c r="A43" s="31" t="s">
        <v>91</v>
      </c>
      <c r="B43" s="31"/>
      <c r="C43" s="31"/>
      <c r="D43" s="31"/>
      <c r="E43" s="31"/>
      <c r="F43" s="31"/>
      <c r="G43" s="31"/>
      <c r="H43" s="31"/>
      <c r="I43" s="32" t="s">
        <v>85</v>
      </c>
      <c r="J43" s="32"/>
      <c r="K43" s="32"/>
      <c r="L43" s="32" t="s">
        <v>95</v>
      </c>
      <c r="M43" s="32"/>
      <c r="N43" s="32"/>
      <c r="O43" s="33" t="s">
        <v>93</v>
      </c>
      <c r="P43" s="33"/>
      <c r="Q43" s="34">
        <f>560000</f>
        <v>560000</v>
      </c>
      <c r="R43" s="34"/>
      <c r="S43" s="34"/>
      <c r="T43" s="36" t="s">
        <v>47</v>
      </c>
      <c r="U43" s="36"/>
      <c r="V43" s="36"/>
      <c r="W43" s="36"/>
      <c r="X43" s="36"/>
      <c r="Y43" s="35">
        <f>560000</f>
        <v>560000</v>
      </c>
      <c r="Z43" s="35"/>
    </row>
    <row r="44" spans="1:26" s="1" customFormat="1" ht="13.5" customHeight="1">
      <c r="A44" s="31" t="s">
        <v>86</v>
      </c>
      <c r="B44" s="31"/>
      <c r="C44" s="31"/>
      <c r="D44" s="31"/>
      <c r="E44" s="31"/>
      <c r="F44" s="31"/>
      <c r="G44" s="31"/>
      <c r="H44" s="31"/>
      <c r="I44" s="32" t="s">
        <v>85</v>
      </c>
      <c r="J44" s="32"/>
      <c r="K44" s="32"/>
      <c r="L44" s="32" t="s">
        <v>96</v>
      </c>
      <c r="M44" s="32"/>
      <c r="N44" s="32"/>
      <c r="O44" s="33" t="s">
        <v>88</v>
      </c>
      <c r="P44" s="33"/>
      <c r="Q44" s="34">
        <f>6549000</f>
        <v>6549000</v>
      </c>
      <c r="R44" s="34"/>
      <c r="S44" s="34"/>
      <c r="T44" s="34">
        <f>320989.4</f>
        <v>320989.4</v>
      </c>
      <c r="U44" s="34"/>
      <c r="V44" s="34"/>
      <c r="W44" s="34"/>
      <c r="X44" s="34"/>
      <c r="Y44" s="35">
        <f>6228010.6</f>
        <v>6228010.6</v>
      </c>
      <c r="Z44" s="35"/>
    </row>
    <row r="45" spans="1:26" s="1" customFormat="1" ht="13.5" customHeight="1">
      <c r="A45" s="31" t="s">
        <v>89</v>
      </c>
      <c r="B45" s="31"/>
      <c r="C45" s="31"/>
      <c r="D45" s="31"/>
      <c r="E45" s="31"/>
      <c r="F45" s="31"/>
      <c r="G45" s="31"/>
      <c r="H45" s="31"/>
      <c r="I45" s="32" t="s">
        <v>85</v>
      </c>
      <c r="J45" s="32"/>
      <c r="K45" s="32"/>
      <c r="L45" s="32" t="s">
        <v>96</v>
      </c>
      <c r="M45" s="32"/>
      <c r="N45" s="32"/>
      <c r="O45" s="33" t="s">
        <v>90</v>
      </c>
      <c r="P45" s="33"/>
      <c r="Q45" s="34">
        <f>100000</f>
        <v>100000</v>
      </c>
      <c r="R45" s="34"/>
      <c r="S45" s="34"/>
      <c r="T45" s="34">
        <f>6900.69</f>
        <v>6900.69</v>
      </c>
      <c r="U45" s="34"/>
      <c r="V45" s="34"/>
      <c r="W45" s="34"/>
      <c r="X45" s="34"/>
      <c r="Y45" s="35">
        <f>93099.31</f>
        <v>93099.31</v>
      </c>
      <c r="Z45" s="35"/>
    </row>
    <row r="46" spans="1:26" s="1" customFormat="1" ht="13.5" customHeight="1">
      <c r="A46" s="31" t="s">
        <v>97</v>
      </c>
      <c r="B46" s="31"/>
      <c r="C46" s="31"/>
      <c r="D46" s="31"/>
      <c r="E46" s="31"/>
      <c r="F46" s="31"/>
      <c r="G46" s="31"/>
      <c r="H46" s="31"/>
      <c r="I46" s="32" t="s">
        <v>85</v>
      </c>
      <c r="J46" s="32"/>
      <c r="K46" s="32"/>
      <c r="L46" s="32" t="s">
        <v>98</v>
      </c>
      <c r="M46" s="32"/>
      <c r="N46" s="32"/>
      <c r="O46" s="33" t="s">
        <v>99</v>
      </c>
      <c r="P46" s="33"/>
      <c r="Q46" s="34">
        <f>10000</f>
        <v>10000</v>
      </c>
      <c r="R46" s="34"/>
      <c r="S46" s="34"/>
      <c r="T46" s="36" t="s">
        <v>47</v>
      </c>
      <c r="U46" s="36"/>
      <c r="V46" s="36"/>
      <c r="W46" s="36"/>
      <c r="X46" s="36"/>
      <c r="Y46" s="35">
        <f>10000</f>
        <v>10000</v>
      </c>
      <c r="Z46" s="35"/>
    </row>
    <row r="47" spans="1:26" s="1" customFormat="1" ht="13.5" customHeight="1">
      <c r="A47" s="31" t="s">
        <v>100</v>
      </c>
      <c r="B47" s="31"/>
      <c r="C47" s="31"/>
      <c r="D47" s="31"/>
      <c r="E47" s="31"/>
      <c r="F47" s="31"/>
      <c r="G47" s="31"/>
      <c r="H47" s="31"/>
      <c r="I47" s="32" t="s">
        <v>85</v>
      </c>
      <c r="J47" s="32"/>
      <c r="K47" s="32"/>
      <c r="L47" s="32" t="s">
        <v>98</v>
      </c>
      <c r="M47" s="32"/>
      <c r="N47" s="32"/>
      <c r="O47" s="33" t="s">
        <v>101</v>
      </c>
      <c r="P47" s="33"/>
      <c r="Q47" s="34">
        <f>30000</f>
        <v>30000</v>
      </c>
      <c r="R47" s="34"/>
      <c r="S47" s="34"/>
      <c r="T47" s="36" t="s">
        <v>47</v>
      </c>
      <c r="U47" s="36"/>
      <c r="V47" s="36"/>
      <c r="W47" s="36"/>
      <c r="X47" s="36"/>
      <c r="Y47" s="35">
        <f>30000</f>
        <v>30000</v>
      </c>
      <c r="Z47" s="35"/>
    </row>
    <row r="48" spans="1:26" s="1" customFormat="1" ht="13.5" customHeight="1">
      <c r="A48" s="31" t="s">
        <v>91</v>
      </c>
      <c r="B48" s="31"/>
      <c r="C48" s="31"/>
      <c r="D48" s="31"/>
      <c r="E48" s="31"/>
      <c r="F48" s="31"/>
      <c r="G48" s="31"/>
      <c r="H48" s="31"/>
      <c r="I48" s="32" t="s">
        <v>85</v>
      </c>
      <c r="J48" s="32"/>
      <c r="K48" s="32"/>
      <c r="L48" s="32" t="s">
        <v>102</v>
      </c>
      <c r="M48" s="32"/>
      <c r="N48" s="32"/>
      <c r="O48" s="33" t="s">
        <v>93</v>
      </c>
      <c r="P48" s="33"/>
      <c r="Q48" s="34">
        <f>2008000</f>
        <v>2008000</v>
      </c>
      <c r="R48" s="34"/>
      <c r="S48" s="34"/>
      <c r="T48" s="34">
        <f>24554.99</f>
        <v>24554.99</v>
      </c>
      <c r="U48" s="34"/>
      <c r="V48" s="34"/>
      <c r="W48" s="34"/>
      <c r="X48" s="34"/>
      <c r="Y48" s="35">
        <f>1983445.01</f>
        <v>1983445.01</v>
      </c>
      <c r="Z48" s="35"/>
    </row>
    <row r="49" spans="1:26" s="1" customFormat="1" ht="13.5" customHeight="1">
      <c r="A49" s="31" t="s">
        <v>103</v>
      </c>
      <c r="B49" s="31"/>
      <c r="C49" s="31"/>
      <c r="D49" s="31"/>
      <c r="E49" s="31"/>
      <c r="F49" s="31"/>
      <c r="G49" s="31"/>
      <c r="H49" s="31"/>
      <c r="I49" s="32" t="s">
        <v>85</v>
      </c>
      <c r="J49" s="32"/>
      <c r="K49" s="32"/>
      <c r="L49" s="32" t="s">
        <v>104</v>
      </c>
      <c r="M49" s="32"/>
      <c r="N49" s="32"/>
      <c r="O49" s="33" t="s">
        <v>85</v>
      </c>
      <c r="P49" s="33"/>
      <c r="Q49" s="34">
        <f>57000</f>
        <v>57000</v>
      </c>
      <c r="R49" s="34"/>
      <c r="S49" s="34"/>
      <c r="T49" s="36" t="s">
        <v>47</v>
      </c>
      <c r="U49" s="36"/>
      <c r="V49" s="36"/>
      <c r="W49" s="36"/>
      <c r="X49" s="36"/>
      <c r="Y49" s="35">
        <f>57000</f>
        <v>57000</v>
      </c>
      <c r="Z49" s="35"/>
    </row>
    <row r="50" spans="1:26" s="1" customFormat="1" ht="13.5" customHeight="1">
      <c r="A50" s="31" t="s">
        <v>105</v>
      </c>
      <c r="B50" s="31"/>
      <c r="C50" s="31"/>
      <c r="D50" s="31"/>
      <c r="E50" s="31"/>
      <c r="F50" s="31"/>
      <c r="G50" s="31"/>
      <c r="H50" s="31"/>
      <c r="I50" s="32" t="s">
        <v>85</v>
      </c>
      <c r="J50" s="32"/>
      <c r="K50" s="32"/>
      <c r="L50" s="32" t="s">
        <v>106</v>
      </c>
      <c r="M50" s="32"/>
      <c r="N50" s="32"/>
      <c r="O50" s="33" t="s">
        <v>107</v>
      </c>
      <c r="P50" s="33"/>
      <c r="Q50" s="34">
        <f>21500</f>
        <v>21500</v>
      </c>
      <c r="R50" s="34"/>
      <c r="S50" s="34"/>
      <c r="T50" s="36" t="s">
        <v>47</v>
      </c>
      <c r="U50" s="36"/>
      <c r="V50" s="36"/>
      <c r="W50" s="36"/>
      <c r="X50" s="36"/>
      <c r="Y50" s="35">
        <f>21500</f>
        <v>21500</v>
      </c>
      <c r="Z50" s="35"/>
    </row>
    <row r="51" spans="1:26" s="1" customFormat="1" ht="13.5" customHeight="1">
      <c r="A51" s="31" t="s">
        <v>108</v>
      </c>
      <c r="B51" s="31"/>
      <c r="C51" s="31"/>
      <c r="D51" s="31"/>
      <c r="E51" s="31"/>
      <c r="F51" s="31"/>
      <c r="G51" s="31"/>
      <c r="H51" s="31"/>
      <c r="I51" s="32" t="s">
        <v>85</v>
      </c>
      <c r="J51" s="32"/>
      <c r="K51" s="32"/>
      <c r="L51" s="32" t="s">
        <v>109</v>
      </c>
      <c r="M51" s="32"/>
      <c r="N51" s="32"/>
      <c r="O51" s="33" t="s">
        <v>110</v>
      </c>
      <c r="P51" s="33"/>
      <c r="Q51" s="34">
        <f>250000</f>
        <v>250000</v>
      </c>
      <c r="R51" s="34"/>
      <c r="S51" s="34"/>
      <c r="T51" s="36" t="s">
        <v>47</v>
      </c>
      <c r="U51" s="36"/>
      <c r="V51" s="36"/>
      <c r="W51" s="36"/>
      <c r="X51" s="36"/>
      <c r="Y51" s="35">
        <f>250000</f>
        <v>250000</v>
      </c>
      <c r="Z51" s="35"/>
    </row>
    <row r="52" spans="1:26" s="1" customFormat="1" ht="13.5" customHeight="1">
      <c r="A52" s="31" t="s">
        <v>111</v>
      </c>
      <c r="B52" s="31"/>
      <c r="C52" s="31"/>
      <c r="D52" s="31"/>
      <c r="E52" s="31"/>
      <c r="F52" s="31"/>
      <c r="G52" s="31"/>
      <c r="H52" s="31"/>
      <c r="I52" s="32" t="s">
        <v>85</v>
      </c>
      <c r="J52" s="32"/>
      <c r="K52" s="32"/>
      <c r="L52" s="32" t="s">
        <v>109</v>
      </c>
      <c r="M52" s="32"/>
      <c r="N52" s="32"/>
      <c r="O52" s="33" t="s">
        <v>112</v>
      </c>
      <c r="P52" s="33"/>
      <c r="Q52" s="34">
        <f>150000</f>
        <v>150000</v>
      </c>
      <c r="R52" s="34"/>
      <c r="S52" s="34"/>
      <c r="T52" s="36" t="s">
        <v>47</v>
      </c>
      <c r="U52" s="36"/>
      <c r="V52" s="36"/>
      <c r="W52" s="36"/>
      <c r="X52" s="36"/>
      <c r="Y52" s="35">
        <f>150000</f>
        <v>150000</v>
      </c>
      <c r="Z52" s="35"/>
    </row>
    <row r="53" spans="1:26" s="1" customFormat="1" ht="13.5" customHeight="1">
      <c r="A53" s="31" t="s">
        <v>100</v>
      </c>
      <c r="B53" s="31"/>
      <c r="C53" s="31"/>
      <c r="D53" s="31"/>
      <c r="E53" s="31"/>
      <c r="F53" s="31"/>
      <c r="G53" s="31"/>
      <c r="H53" s="31"/>
      <c r="I53" s="32" t="s">
        <v>85</v>
      </c>
      <c r="J53" s="32"/>
      <c r="K53" s="32"/>
      <c r="L53" s="32" t="s">
        <v>113</v>
      </c>
      <c r="M53" s="32"/>
      <c r="N53" s="32"/>
      <c r="O53" s="33" t="s">
        <v>101</v>
      </c>
      <c r="P53" s="33"/>
      <c r="Q53" s="34">
        <f>12000</f>
        <v>12000</v>
      </c>
      <c r="R53" s="34"/>
      <c r="S53" s="34"/>
      <c r="T53" s="36" t="s">
        <v>47</v>
      </c>
      <c r="U53" s="36"/>
      <c r="V53" s="36"/>
      <c r="W53" s="36"/>
      <c r="X53" s="36"/>
      <c r="Y53" s="35">
        <f>12000</f>
        <v>12000</v>
      </c>
      <c r="Z53" s="35"/>
    </row>
    <row r="54" spans="1:26" s="1" customFormat="1" ht="13.5" customHeight="1">
      <c r="A54" s="31" t="s">
        <v>114</v>
      </c>
      <c r="B54" s="31"/>
      <c r="C54" s="31"/>
      <c r="D54" s="31"/>
      <c r="E54" s="31"/>
      <c r="F54" s="31"/>
      <c r="G54" s="31"/>
      <c r="H54" s="31"/>
      <c r="I54" s="32" t="s">
        <v>85</v>
      </c>
      <c r="J54" s="32"/>
      <c r="K54" s="32"/>
      <c r="L54" s="32" t="s">
        <v>115</v>
      </c>
      <c r="M54" s="32"/>
      <c r="N54" s="32"/>
      <c r="O54" s="33" t="s">
        <v>116</v>
      </c>
      <c r="P54" s="33"/>
      <c r="Q54" s="34">
        <f>8500</f>
        <v>8500</v>
      </c>
      <c r="R54" s="34"/>
      <c r="S54" s="34"/>
      <c r="T54" s="36" t="s">
        <v>47</v>
      </c>
      <c r="U54" s="36"/>
      <c r="V54" s="36"/>
      <c r="W54" s="36"/>
      <c r="X54" s="36"/>
      <c r="Y54" s="35">
        <f>8500</f>
        <v>8500</v>
      </c>
      <c r="Z54" s="35"/>
    </row>
    <row r="55" spans="1:26" s="1" customFormat="1" ht="13.5" customHeight="1">
      <c r="A55" s="31" t="s">
        <v>114</v>
      </c>
      <c r="B55" s="31"/>
      <c r="C55" s="31"/>
      <c r="D55" s="31"/>
      <c r="E55" s="31"/>
      <c r="F55" s="31"/>
      <c r="G55" s="31"/>
      <c r="H55" s="31"/>
      <c r="I55" s="32" t="s">
        <v>85</v>
      </c>
      <c r="J55" s="32"/>
      <c r="K55" s="32"/>
      <c r="L55" s="32" t="s">
        <v>117</v>
      </c>
      <c r="M55" s="32"/>
      <c r="N55" s="32"/>
      <c r="O55" s="33" t="s">
        <v>116</v>
      </c>
      <c r="P55" s="33"/>
      <c r="Q55" s="34">
        <f>45000</f>
        <v>45000</v>
      </c>
      <c r="R55" s="34"/>
      <c r="S55" s="34"/>
      <c r="T55" s="36" t="s">
        <v>47</v>
      </c>
      <c r="U55" s="36"/>
      <c r="V55" s="36"/>
      <c r="W55" s="36"/>
      <c r="X55" s="36"/>
      <c r="Y55" s="35">
        <f>45000</f>
        <v>45000</v>
      </c>
      <c r="Z55" s="35"/>
    </row>
    <row r="56" spans="1:26" s="1" customFormat="1" ht="13.5" customHeight="1">
      <c r="A56" s="31" t="s">
        <v>118</v>
      </c>
      <c r="B56" s="31"/>
      <c r="C56" s="31"/>
      <c r="D56" s="31"/>
      <c r="E56" s="31"/>
      <c r="F56" s="31"/>
      <c r="G56" s="31"/>
      <c r="H56" s="31"/>
      <c r="I56" s="32" t="s">
        <v>85</v>
      </c>
      <c r="J56" s="32"/>
      <c r="K56" s="32"/>
      <c r="L56" s="32" t="s">
        <v>119</v>
      </c>
      <c r="M56" s="32"/>
      <c r="N56" s="32"/>
      <c r="O56" s="33" t="s">
        <v>120</v>
      </c>
      <c r="P56" s="33"/>
      <c r="Q56" s="34">
        <f>15000</f>
        <v>15000</v>
      </c>
      <c r="R56" s="34"/>
      <c r="S56" s="34"/>
      <c r="T56" s="34">
        <f>1948.5</f>
        <v>1948.5</v>
      </c>
      <c r="U56" s="34"/>
      <c r="V56" s="34"/>
      <c r="W56" s="34"/>
      <c r="X56" s="34"/>
      <c r="Y56" s="35">
        <f>13051.5</f>
        <v>13051.5</v>
      </c>
      <c r="Z56" s="35"/>
    </row>
    <row r="57" spans="1:26" s="1" customFormat="1" ht="13.5" customHeight="1">
      <c r="A57" s="31" t="s">
        <v>121</v>
      </c>
      <c r="B57" s="31"/>
      <c r="C57" s="31"/>
      <c r="D57" s="31"/>
      <c r="E57" s="31"/>
      <c r="F57" s="31"/>
      <c r="G57" s="31"/>
      <c r="H57" s="31"/>
      <c r="I57" s="32" t="s">
        <v>85</v>
      </c>
      <c r="J57" s="32"/>
      <c r="K57" s="32"/>
      <c r="L57" s="32" t="s">
        <v>119</v>
      </c>
      <c r="M57" s="32"/>
      <c r="N57" s="32"/>
      <c r="O57" s="33" t="s">
        <v>122</v>
      </c>
      <c r="P57" s="33"/>
      <c r="Q57" s="34">
        <f>600000</f>
        <v>600000</v>
      </c>
      <c r="R57" s="34"/>
      <c r="S57" s="34"/>
      <c r="T57" s="34">
        <f>6831.4</f>
        <v>6831.4</v>
      </c>
      <c r="U57" s="34"/>
      <c r="V57" s="34"/>
      <c r="W57" s="34"/>
      <c r="X57" s="34"/>
      <c r="Y57" s="35">
        <f>593168.6</f>
        <v>593168.6</v>
      </c>
      <c r="Z57" s="35"/>
    </row>
    <row r="58" spans="1:26" s="1" customFormat="1" ht="13.5" customHeight="1">
      <c r="A58" s="31" t="s">
        <v>105</v>
      </c>
      <c r="B58" s="31"/>
      <c r="C58" s="31"/>
      <c r="D58" s="31"/>
      <c r="E58" s="31"/>
      <c r="F58" s="31"/>
      <c r="G58" s="31"/>
      <c r="H58" s="31"/>
      <c r="I58" s="32" t="s">
        <v>85</v>
      </c>
      <c r="J58" s="32"/>
      <c r="K58" s="32"/>
      <c r="L58" s="32" t="s">
        <v>119</v>
      </c>
      <c r="M58" s="32"/>
      <c r="N58" s="32"/>
      <c r="O58" s="33" t="s">
        <v>107</v>
      </c>
      <c r="P58" s="33"/>
      <c r="Q58" s="34">
        <f>421500</f>
        <v>421500</v>
      </c>
      <c r="R58" s="34"/>
      <c r="S58" s="34"/>
      <c r="T58" s="34">
        <f>19065</f>
        <v>19065</v>
      </c>
      <c r="U58" s="34"/>
      <c r="V58" s="34"/>
      <c r="W58" s="34"/>
      <c r="X58" s="34"/>
      <c r="Y58" s="35">
        <f>402435</f>
        <v>402435</v>
      </c>
      <c r="Z58" s="35"/>
    </row>
    <row r="59" spans="1:26" s="1" customFormat="1" ht="13.5" customHeight="1">
      <c r="A59" s="31" t="s">
        <v>100</v>
      </c>
      <c r="B59" s="31"/>
      <c r="C59" s="31"/>
      <c r="D59" s="31"/>
      <c r="E59" s="31"/>
      <c r="F59" s="31"/>
      <c r="G59" s="31"/>
      <c r="H59" s="31"/>
      <c r="I59" s="32" t="s">
        <v>85</v>
      </c>
      <c r="J59" s="32"/>
      <c r="K59" s="32"/>
      <c r="L59" s="32" t="s">
        <v>119</v>
      </c>
      <c r="M59" s="32"/>
      <c r="N59" s="32"/>
      <c r="O59" s="33" t="s">
        <v>101</v>
      </c>
      <c r="P59" s="33"/>
      <c r="Q59" s="34">
        <f>123000</f>
        <v>123000</v>
      </c>
      <c r="R59" s="34"/>
      <c r="S59" s="34"/>
      <c r="T59" s="36" t="s">
        <v>47</v>
      </c>
      <c r="U59" s="36"/>
      <c r="V59" s="36"/>
      <c r="W59" s="36"/>
      <c r="X59" s="36"/>
      <c r="Y59" s="35">
        <f>123000</f>
        <v>123000</v>
      </c>
      <c r="Z59" s="35"/>
    </row>
    <row r="60" spans="1:26" s="1" customFormat="1" ht="13.5" customHeight="1">
      <c r="A60" s="31" t="s">
        <v>123</v>
      </c>
      <c r="B60" s="31"/>
      <c r="C60" s="31"/>
      <c r="D60" s="31"/>
      <c r="E60" s="31"/>
      <c r="F60" s="31"/>
      <c r="G60" s="31"/>
      <c r="H60" s="31"/>
      <c r="I60" s="32" t="s">
        <v>85</v>
      </c>
      <c r="J60" s="32"/>
      <c r="K60" s="32"/>
      <c r="L60" s="32" t="s">
        <v>119</v>
      </c>
      <c r="M60" s="32"/>
      <c r="N60" s="32"/>
      <c r="O60" s="33" t="s">
        <v>124</v>
      </c>
      <c r="P60" s="33"/>
      <c r="Q60" s="34">
        <f>6000</f>
        <v>6000</v>
      </c>
      <c r="R60" s="34"/>
      <c r="S60" s="34"/>
      <c r="T60" s="36" t="s">
        <v>47</v>
      </c>
      <c r="U60" s="36"/>
      <c r="V60" s="36"/>
      <c r="W60" s="36"/>
      <c r="X60" s="36"/>
      <c r="Y60" s="35">
        <f>6000</f>
        <v>6000</v>
      </c>
      <c r="Z60" s="35"/>
    </row>
    <row r="61" spans="1:26" s="1" customFormat="1" ht="13.5" customHeight="1">
      <c r="A61" s="31" t="s">
        <v>125</v>
      </c>
      <c r="B61" s="31"/>
      <c r="C61" s="31"/>
      <c r="D61" s="31"/>
      <c r="E61" s="31"/>
      <c r="F61" s="31"/>
      <c r="G61" s="31"/>
      <c r="H61" s="31"/>
      <c r="I61" s="32" t="s">
        <v>85</v>
      </c>
      <c r="J61" s="32"/>
      <c r="K61" s="32"/>
      <c r="L61" s="32" t="s">
        <v>119</v>
      </c>
      <c r="M61" s="32"/>
      <c r="N61" s="32"/>
      <c r="O61" s="33" t="s">
        <v>126</v>
      </c>
      <c r="P61" s="33"/>
      <c r="Q61" s="34">
        <f>250000</f>
        <v>250000</v>
      </c>
      <c r="R61" s="34"/>
      <c r="S61" s="34"/>
      <c r="T61" s="36" t="s">
        <v>47</v>
      </c>
      <c r="U61" s="36"/>
      <c r="V61" s="36"/>
      <c r="W61" s="36"/>
      <c r="X61" s="36"/>
      <c r="Y61" s="35">
        <f>250000</f>
        <v>250000</v>
      </c>
      <c r="Z61" s="35"/>
    </row>
    <row r="62" spans="1:26" s="1" customFormat="1" ht="13.5" customHeight="1">
      <c r="A62" s="31" t="s">
        <v>127</v>
      </c>
      <c r="B62" s="31"/>
      <c r="C62" s="31"/>
      <c r="D62" s="31"/>
      <c r="E62" s="31"/>
      <c r="F62" s="31"/>
      <c r="G62" s="31"/>
      <c r="H62" s="31"/>
      <c r="I62" s="32" t="s">
        <v>85</v>
      </c>
      <c r="J62" s="32"/>
      <c r="K62" s="32"/>
      <c r="L62" s="32" t="s">
        <v>119</v>
      </c>
      <c r="M62" s="32"/>
      <c r="N62" s="32"/>
      <c r="O62" s="33" t="s">
        <v>128</v>
      </c>
      <c r="P62" s="33"/>
      <c r="Q62" s="34">
        <f>10000</f>
        <v>10000</v>
      </c>
      <c r="R62" s="34"/>
      <c r="S62" s="34"/>
      <c r="T62" s="36" t="s">
        <v>47</v>
      </c>
      <c r="U62" s="36"/>
      <c r="V62" s="36"/>
      <c r="W62" s="36"/>
      <c r="X62" s="36"/>
      <c r="Y62" s="35">
        <f>10000</f>
        <v>10000</v>
      </c>
      <c r="Z62" s="35"/>
    </row>
    <row r="63" spans="1:26" s="1" customFormat="1" ht="13.5" customHeight="1">
      <c r="A63" s="31" t="s">
        <v>129</v>
      </c>
      <c r="B63" s="31"/>
      <c r="C63" s="31"/>
      <c r="D63" s="31"/>
      <c r="E63" s="31"/>
      <c r="F63" s="31"/>
      <c r="G63" s="31"/>
      <c r="H63" s="31"/>
      <c r="I63" s="32" t="s">
        <v>85</v>
      </c>
      <c r="J63" s="32"/>
      <c r="K63" s="32"/>
      <c r="L63" s="32" t="s">
        <v>119</v>
      </c>
      <c r="M63" s="32"/>
      <c r="N63" s="32"/>
      <c r="O63" s="33" t="s">
        <v>130</v>
      </c>
      <c r="P63" s="33"/>
      <c r="Q63" s="34">
        <f>99800</f>
        <v>99800</v>
      </c>
      <c r="R63" s="34"/>
      <c r="S63" s="34"/>
      <c r="T63" s="34">
        <f>631</f>
        <v>631</v>
      </c>
      <c r="U63" s="34"/>
      <c r="V63" s="34"/>
      <c r="W63" s="34"/>
      <c r="X63" s="34"/>
      <c r="Y63" s="35">
        <f>99169</f>
        <v>99169</v>
      </c>
      <c r="Z63" s="35"/>
    </row>
    <row r="64" spans="1:26" s="1" customFormat="1" ht="13.5" customHeight="1">
      <c r="A64" s="31" t="s">
        <v>114</v>
      </c>
      <c r="B64" s="31"/>
      <c r="C64" s="31"/>
      <c r="D64" s="31"/>
      <c r="E64" s="31"/>
      <c r="F64" s="31"/>
      <c r="G64" s="31"/>
      <c r="H64" s="31"/>
      <c r="I64" s="32" t="s">
        <v>85</v>
      </c>
      <c r="J64" s="32"/>
      <c r="K64" s="32"/>
      <c r="L64" s="32" t="s">
        <v>131</v>
      </c>
      <c r="M64" s="32"/>
      <c r="N64" s="32"/>
      <c r="O64" s="33" t="s">
        <v>116</v>
      </c>
      <c r="P64" s="33"/>
      <c r="Q64" s="34">
        <f>4000</f>
        <v>4000</v>
      </c>
      <c r="R64" s="34"/>
      <c r="S64" s="34"/>
      <c r="T64" s="36" t="s">
        <v>47</v>
      </c>
      <c r="U64" s="36"/>
      <c r="V64" s="36"/>
      <c r="W64" s="36"/>
      <c r="X64" s="36"/>
      <c r="Y64" s="35">
        <f>4000</f>
        <v>4000</v>
      </c>
      <c r="Z64" s="35"/>
    </row>
    <row r="65" spans="1:26" s="1" customFormat="1" ht="13.5" customHeight="1">
      <c r="A65" s="31" t="s">
        <v>132</v>
      </c>
      <c r="B65" s="31"/>
      <c r="C65" s="31"/>
      <c r="D65" s="31"/>
      <c r="E65" s="31"/>
      <c r="F65" s="31"/>
      <c r="G65" s="31"/>
      <c r="H65" s="31"/>
      <c r="I65" s="32" t="s">
        <v>85</v>
      </c>
      <c r="J65" s="32"/>
      <c r="K65" s="32"/>
      <c r="L65" s="32" t="s">
        <v>133</v>
      </c>
      <c r="M65" s="32"/>
      <c r="N65" s="32"/>
      <c r="O65" s="33" t="s">
        <v>134</v>
      </c>
      <c r="P65" s="33"/>
      <c r="Q65" s="34">
        <f>15000</f>
        <v>15000</v>
      </c>
      <c r="R65" s="34"/>
      <c r="S65" s="34"/>
      <c r="T65" s="36" t="s">
        <v>47</v>
      </c>
      <c r="U65" s="36"/>
      <c r="V65" s="36"/>
      <c r="W65" s="36"/>
      <c r="X65" s="36"/>
      <c r="Y65" s="35">
        <f>15000</f>
        <v>15000</v>
      </c>
      <c r="Z65" s="35"/>
    </row>
    <row r="66" spans="1:26" s="1" customFormat="1" ht="13.5" customHeight="1">
      <c r="A66" s="31" t="s">
        <v>86</v>
      </c>
      <c r="B66" s="31"/>
      <c r="C66" s="31"/>
      <c r="D66" s="31"/>
      <c r="E66" s="31"/>
      <c r="F66" s="31"/>
      <c r="G66" s="31"/>
      <c r="H66" s="31"/>
      <c r="I66" s="32" t="s">
        <v>85</v>
      </c>
      <c r="J66" s="32"/>
      <c r="K66" s="32"/>
      <c r="L66" s="32" t="s">
        <v>135</v>
      </c>
      <c r="M66" s="32"/>
      <c r="N66" s="32"/>
      <c r="O66" s="33" t="s">
        <v>88</v>
      </c>
      <c r="P66" s="33"/>
      <c r="Q66" s="34">
        <f>168200</f>
        <v>168200</v>
      </c>
      <c r="R66" s="34"/>
      <c r="S66" s="34"/>
      <c r="T66" s="36" t="s">
        <v>47</v>
      </c>
      <c r="U66" s="36"/>
      <c r="V66" s="36"/>
      <c r="W66" s="36"/>
      <c r="X66" s="36"/>
      <c r="Y66" s="35">
        <f>168200</f>
        <v>168200</v>
      </c>
      <c r="Z66" s="35"/>
    </row>
    <row r="67" spans="1:26" s="1" customFormat="1" ht="13.5" customHeight="1">
      <c r="A67" s="31" t="s">
        <v>91</v>
      </c>
      <c r="B67" s="31"/>
      <c r="C67" s="31"/>
      <c r="D67" s="31"/>
      <c r="E67" s="31"/>
      <c r="F67" s="31"/>
      <c r="G67" s="31"/>
      <c r="H67" s="31"/>
      <c r="I67" s="32" t="s">
        <v>85</v>
      </c>
      <c r="J67" s="32"/>
      <c r="K67" s="32"/>
      <c r="L67" s="32" t="s">
        <v>136</v>
      </c>
      <c r="M67" s="32"/>
      <c r="N67" s="32"/>
      <c r="O67" s="33" t="s">
        <v>93</v>
      </c>
      <c r="P67" s="33"/>
      <c r="Q67" s="34">
        <f>50800</f>
        <v>50800</v>
      </c>
      <c r="R67" s="34"/>
      <c r="S67" s="34"/>
      <c r="T67" s="36" t="s">
        <v>47</v>
      </c>
      <c r="U67" s="36"/>
      <c r="V67" s="36"/>
      <c r="W67" s="36"/>
      <c r="X67" s="36"/>
      <c r="Y67" s="35">
        <f>50800</f>
        <v>50800</v>
      </c>
      <c r="Z67" s="35"/>
    </row>
    <row r="68" spans="1:26" s="1" customFormat="1" ht="13.5" customHeight="1">
      <c r="A68" s="31" t="s">
        <v>86</v>
      </c>
      <c r="B68" s="31"/>
      <c r="C68" s="31"/>
      <c r="D68" s="31"/>
      <c r="E68" s="31"/>
      <c r="F68" s="31"/>
      <c r="G68" s="31"/>
      <c r="H68" s="31"/>
      <c r="I68" s="32" t="s">
        <v>85</v>
      </c>
      <c r="J68" s="32"/>
      <c r="K68" s="32"/>
      <c r="L68" s="32" t="s">
        <v>137</v>
      </c>
      <c r="M68" s="32"/>
      <c r="N68" s="32"/>
      <c r="O68" s="33" t="s">
        <v>88</v>
      </c>
      <c r="P68" s="33"/>
      <c r="Q68" s="34">
        <f>25500</f>
        <v>25500</v>
      </c>
      <c r="R68" s="34"/>
      <c r="S68" s="34"/>
      <c r="T68" s="36" t="s">
        <v>47</v>
      </c>
      <c r="U68" s="36"/>
      <c r="V68" s="36"/>
      <c r="W68" s="36"/>
      <c r="X68" s="36"/>
      <c r="Y68" s="35">
        <f>25500</f>
        <v>25500</v>
      </c>
      <c r="Z68" s="35"/>
    </row>
    <row r="69" spans="1:26" s="1" customFormat="1" ht="13.5" customHeight="1">
      <c r="A69" s="31" t="s">
        <v>91</v>
      </c>
      <c r="B69" s="31"/>
      <c r="C69" s="31"/>
      <c r="D69" s="31"/>
      <c r="E69" s="31"/>
      <c r="F69" s="31"/>
      <c r="G69" s="31"/>
      <c r="H69" s="31"/>
      <c r="I69" s="32" t="s">
        <v>85</v>
      </c>
      <c r="J69" s="32"/>
      <c r="K69" s="32"/>
      <c r="L69" s="32" t="s">
        <v>138</v>
      </c>
      <c r="M69" s="32"/>
      <c r="N69" s="32"/>
      <c r="O69" s="33" t="s">
        <v>93</v>
      </c>
      <c r="P69" s="33"/>
      <c r="Q69" s="34">
        <f>7700</f>
        <v>7700</v>
      </c>
      <c r="R69" s="34"/>
      <c r="S69" s="34"/>
      <c r="T69" s="36" t="s">
        <v>47</v>
      </c>
      <c r="U69" s="36"/>
      <c r="V69" s="36"/>
      <c r="W69" s="36"/>
      <c r="X69" s="36"/>
      <c r="Y69" s="35">
        <f>7700</f>
        <v>7700</v>
      </c>
      <c r="Z69" s="35"/>
    </row>
    <row r="70" spans="1:26" s="1" customFormat="1" ht="13.5" customHeight="1">
      <c r="A70" s="31" t="s">
        <v>86</v>
      </c>
      <c r="B70" s="31"/>
      <c r="C70" s="31"/>
      <c r="D70" s="31"/>
      <c r="E70" s="31"/>
      <c r="F70" s="31"/>
      <c r="G70" s="31"/>
      <c r="H70" s="31"/>
      <c r="I70" s="32" t="s">
        <v>85</v>
      </c>
      <c r="J70" s="32"/>
      <c r="K70" s="32"/>
      <c r="L70" s="32" t="s">
        <v>139</v>
      </c>
      <c r="M70" s="32"/>
      <c r="N70" s="32"/>
      <c r="O70" s="33" t="s">
        <v>88</v>
      </c>
      <c r="P70" s="33"/>
      <c r="Q70" s="34">
        <f>6450</f>
        <v>6450</v>
      </c>
      <c r="R70" s="34"/>
      <c r="S70" s="34"/>
      <c r="T70" s="36" t="s">
        <v>47</v>
      </c>
      <c r="U70" s="36"/>
      <c r="V70" s="36"/>
      <c r="W70" s="36"/>
      <c r="X70" s="36"/>
      <c r="Y70" s="35">
        <f>6450</f>
        <v>6450</v>
      </c>
      <c r="Z70" s="35"/>
    </row>
    <row r="71" spans="1:26" s="1" customFormat="1" ht="13.5" customHeight="1">
      <c r="A71" s="31" t="s">
        <v>91</v>
      </c>
      <c r="B71" s="31"/>
      <c r="C71" s="31"/>
      <c r="D71" s="31"/>
      <c r="E71" s="31"/>
      <c r="F71" s="31"/>
      <c r="G71" s="31"/>
      <c r="H71" s="31"/>
      <c r="I71" s="32" t="s">
        <v>85</v>
      </c>
      <c r="J71" s="32"/>
      <c r="K71" s="32"/>
      <c r="L71" s="32" t="s">
        <v>140</v>
      </c>
      <c r="M71" s="32"/>
      <c r="N71" s="32"/>
      <c r="O71" s="33" t="s">
        <v>93</v>
      </c>
      <c r="P71" s="33"/>
      <c r="Q71" s="34">
        <f>1950</f>
        <v>1950</v>
      </c>
      <c r="R71" s="34"/>
      <c r="S71" s="34"/>
      <c r="T71" s="36" t="s">
        <v>47</v>
      </c>
      <c r="U71" s="36"/>
      <c r="V71" s="36"/>
      <c r="W71" s="36"/>
      <c r="X71" s="36"/>
      <c r="Y71" s="35">
        <f>1950</f>
        <v>1950</v>
      </c>
      <c r="Z71" s="35"/>
    </row>
    <row r="72" spans="1:26" s="1" customFormat="1" ht="13.5" customHeight="1">
      <c r="A72" s="31" t="s">
        <v>129</v>
      </c>
      <c r="B72" s="31"/>
      <c r="C72" s="31"/>
      <c r="D72" s="31"/>
      <c r="E72" s="31"/>
      <c r="F72" s="31"/>
      <c r="G72" s="31"/>
      <c r="H72" s="31"/>
      <c r="I72" s="32" t="s">
        <v>85</v>
      </c>
      <c r="J72" s="32"/>
      <c r="K72" s="32"/>
      <c r="L72" s="32" t="s">
        <v>141</v>
      </c>
      <c r="M72" s="32"/>
      <c r="N72" s="32"/>
      <c r="O72" s="33" t="s">
        <v>130</v>
      </c>
      <c r="P72" s="33"/>
      <c r="Q72" s="34">
        <f>100000</f>
        <v>100000</v>
      </c>
      <c r="R72" s="34"/>
      <c r="S72" s="34"/>
      <c r="T72" s="36" t="s">
        <v>47</v>
      </c>
      <c r="U72" s="36"/>
      <c r="V72" s="36"/>
      <c r="W72" s="36"/>
      <c r="X72" s="36"/>
      <c r="Y72" s="35">
        <f>100000</f>
        <v>100000</v>
      </c>
      <c r="Z72" s="35"/>
    </row>
    <row r="73" spans="1:26" s="1" customFormat="1" ht="13.5" customHeight="1">
      <c r="A73" s="31" t="s">
        <v>105</v>
      </c>
      <c r="B73" s="31"/>
      <c r="C73" s="31"/>
      <c r="D73" s="31"/>
      <c r="E73" s="31"/>
      <c r="F73" s="31"/>
      <c r="G73" s="31"/>
      <c r="H73" s="31"/>
      <c r="I73" s="32" t="s">
        <v>85</v>
      </c>
      <c r="J73" s="32"/>
      <c r="K73" s="32"/>
      <c r="L73" s="32" t="s">
        <v>142</v>
      </c>
      <c r="M73" s="32"/>
      <c r="N73" s="32"/>
      <c r="O73" s="33" t="s">
        <v>107</v>
      </c>
      <c r="P73" s="33"/>
      <c r="Q73" s="34">
        <f>235000</f>
        <v>235000</v>
      </c>
      <c r="R73" s="34"/>
      <c r="S73" s="34"/>
      <c r="T73" s="36" t="s">
        <v>47</v>
      </c>
      <c r="U73" s="36"/>
      <c r="V73" s="36"/>
      <c r="W73" s="36"/>
      <c r="X73" s="36"/>
      <c r="Y73" s="35">
        <f>235000</f>
        <v>235000</v>
      </c>
      <c r="Z73" s="35"/>
    </row>
    <row r="74" spans="1:26" s="1" customFormat="1" ht="24" customHeight="1">
      <c r="A74" s="31" t="s">
        <v>143</v>
      </c>
      <c r="B74" s="31"/>
      <c r="C74" s="31"/>
      <c r="D74" s="31"/>
      <c r="E74" s="31"/>
      <c r="F74" s="31"/>
      <c r="G74" s="31"/>
      <c r="H74" s="31"/>
      <c r="I74" s="32" t="s">
        <v>85</v>
      </c>
      <c r="J74" s="32"/>
      <c r="K74" s="32"/>
      <c r="L74" s="32" t="s">
        <v>144</v>
      </c>
      <c r="M74" s="32"/>
      <c r="N74" s="32"/>
      <c r="O74" s="33" t="s">
        <v>145</v>
      </c>
      <c r="P74" s="33"/>
      <c r="Q74" s="34">
        <f>580500</f>
        <v>580500</v>
      </c>
      <c r="R74" s="34"/>
      <c r="S74" s="34"/>
      <c r="T74" s="34">
        <f>580500</f>
        <v>580500</v>
      </c>
      <c r="U74" s="34"/>
      <c r="V74" s="34"/>
      <c r="W74" s="34"/>
      <c r="X74" s="34"/>
      <c r="Y74" s="35">
        <f>0</f>
        <v>0</v>
      </c>
      <c r="Z74" s="35"/>
    </row>
    <row r="75" spans="1:26" s="1" customFormat="1" ht="13.5" customHeight="1">
      <c r="A75" s="31" t="s">
        <v>105</v>
      </c>
      <c r="B75" s="31"/>
      <c r="C75" s="31"/>
      <c r="D75" s="31"/>
      <c r="E75" s="31"/>
      <c r="F75" s="31"/>
      <c r="G75" s="31"/>
      <c r="H75" s="31"/>
      <c r="I75" s="32" t="s">
        <v>85</v>
      </c>
      <c r="J75" s="32"/>
      <c r="K75" s="32"/>
      <c r="L75" s="32" t="s">
        <v>146</v>
      </c>
      <c r="M75" s="32"/>
      <c r="N75" s="32"/>
      <c r="O75" s="33" t="s">
        <v>107</v>
      </c>
      <c r="P75" s="33"/>
      <c r="Q75" s="34">
        <f>644000</f>
        <v>644000</v>
      </c>
      <c r="R75" s="34"/>
      <c r="S75" s="34"/>
      <c r="T75" s="36" t="s">
        <v>47</v>
      </c>
      <c r="U75" s="36"/>
      <c r="V75" s="36"/>
      <c r="W75" s="36"/>
      <c r="X75" s="36"/>
      <c r="Y75" s="35">
        <f>644000</f>
        <v>644000</v>
      </c>
      <c r="Z75" s="35"/>
    </row>
    <row r="76" spans="1:26" s="1" customFormat="1" ht="13.5" customHeight="1">
      <c r="A76" s="31" t="s">
        <v>105</v>
      </c>
      <c r="B76" s="31"/>
      <c r="C76" s="31"/>
      <c r="D76" s="31"/>
      <c r="E76" s="31"/>
      <c r="F76" s="31"/>
      <c r="G76" s="31"/>
      <c r="H76" s="31"/>
      <c r="I76" s="32" t="s">
        <v>85</v>
      </c>
      <c r="J76" s="32"/>
      <c r="K76" s="32"/>
      <c r="L76" s="32" t="s">
        <v>147</v>
      </c>
      <c r="M76" s="32"/>
      <c r="N76" s="32"/>
      <c r="O76" s="33" t="s">
        <v>107</v>
      </c>
      <c r="P76" s="33"/>
      <c r="Q76" s="34">
        <f>1602900</f>
        <v>1602900</v>
      </c>
      <c r="R76" s="34"/>
      <c r="S76" s="34"/>
      <c r="T76" s="36" t="s">
        <v>47</v>
      </c>
      <c r="U76" s="36"/>
      <c r="V76" s="36"/>
      <c r="W76" s="36"/>
      <c r="X76" s="36"/>
      <c r="Y76" s="35">
        <f>1602900</f>
        <v>1602900</v>
      </c>
      <c r="Z76" s="35"/>
    </row>
    <row r="77" spans="1:26" s="1" customFormat="1" ht="13.5" customHeight="1">
      <c r="A77" s="31" t="s">
        <v>105</v>
      </c>
      <c r="B77" s="31"/>
      <c r="C77" s="31"/>
      <c r="D77" s="31"/>
      <c r="E77" s="31"/>
      <c r="F77" s="31"/>
      <c r="G77" s="31"/>
      <c r="H77" s="31"/>
      <c r="I77" s="32" t="s">
        <v>85</v>
      </c>
      <c r="J77" s="32"/>
      <c r="K77" s="32"/>
      <c r="L77" s="32" t="s">
        <v>148</v>
      </c>
      <c r="M77" s="32"/>
      <c r="N77" s="32"/>
      <c r="O77" s="33" t="s">
        <v>107</v>
      </c>
      <c r="P77" s="33"/>
      <c r="Q77" s="34">
        <f>1229400</f>
        <v>1229400</v>
      </c>
      <c r="R77" s="34"/>
      <c r="S77" s="34"/>
      <c r="T77" s="36" t="s">
        <v>47</v>
      </c>
      <c r="U77" s="36"/>
      <c r="V77" s="36"/>
      <c r="W77" s="36"/>
      <c r="X77" s="36"/>
      <c r="Y77" s="35">
        <f>1229400</f>
        <v>1229400</v>
      </c>
      <c r="Z77" s="35"/>
    </row>
    <row r="78" spans="1:26" s="1" customFormat="1" ht="13.5" customHeight="1">
      <c r="A78" s="31" t="s">
        <v>129</v>
      </c>
      <c r="B78" s="31"/>
      <c r="C78" s="31"/>
      <c r="D78" s="31"/>
      <c r="E78" s="31"/>
      <c r="F78" s="31"/>
      <c r="G78" s="31"/>
      <c r="H78" s="31"/>
      <c r="I78" s="32" t="s">
        <v>85</v>
      </c>
      <c r="J78" s="32"/>
      <c r="K78" s="32"/>
      <c r="L78" s="32" t="s">
        <v>148</v>
      </c>
      <c r="M78" s="32"/>
      <c r="N78" s="32"/>
      <c r="O78" s="33" t="s">
        <v>130</v>
      </c>
      <c r="P78" s="33"/>
      <c r="Q78" s="34">
        <f>20000</f>
        <v>20000</v>
      </c>
      <c r="R78" s="34"/>
      <c r="S78" s="34"/>
      <c r="T78" s="36" t="s">
        <v>47</v>
      </c>
      <c r="U78" s="36"/>
      <c r="V78" s="36"/>
      <c r="W78" s="36"/>
      <c r="X78" s="36"/>
      <c r="Y78" s="35">
        <f>20000</f>
        <v>20000</v>
      </c>
      <c r="Z78" s="35"/>
    </row>
    <row r="79" spans="1:26" s="1" customFormat="1" ht="13.5" customHeight="1">
      <c r="A79" s="31" t="s">
        <v>118</v>
      </c>
      <c r="B79" s="31"/>
      <c r="C79" s="31"/>
      <c r="D79" s="31"/>
      <c r="E79" s="31"/>
      <c r="F79" s="31"/>
      <c r="G79" s="31"/>
      <c r="H79" s="31"/>
      <c r="I79" s="32" t="s">
        <v>85</v>
      </c>
      <c r="J79" s="32"/>
      <c r="K79" s="32"/>
      <c r="L79" s="32" t="s">
        <v>149</v>
      </c>
      <c r="M79" s="32"/>
      <c r="N79" s="32"/>
      <c r="O79" s="33" t="s">
        <v>120</v>
      </c>
      <c r="P79" s="33"/>
      <c r="Q79" s="34">
        <f>50000</f>
        <v>50000</v>
      </c>
      <c r="R79" s="34"/>
      <c r="S79" s="34"/>
      <c r="T79" s="34">
        <f>6720.31</f>
        <v>6720.31</v>
      </c>
      <c r="U79" s="34"/>
      <c r="V79" s="34"/>
      <c r="W79" s="34"/>
      <c r="X79" s="34"/>
      <c r="Y79" s="35">
        <f>43279.69</f>
        <v>43279.69</v>
      </c>
      <c r="Z79" s="35"/>
    </row>
    <row r="80" spans="1:26" s="1" customFormat="1" ht="13.5" customHeight="1">
      <c r="A80" s="31" t="s">
        <v>100</v>
      </c>
      <c r="B80" s="31"/>
      <c r="C80" s="31"/>
      <c r="D80" s="31"/>
      <c r="E80" s="31"/>
      <c r="F80" s="31"/>
      <c r="G80" s="31"/>
      <c r="H80" s="31"/>
      <c r="I80" s="32" t="s">
        <v>85</v>
      </c>
      <c r="J80" s="32"/>
      <c r="K80" s="32"/>
      <c r="L80" s="32" t="s">
        <v>149</v>
      </c>
      <c r="M80" s="32"/>
      <c r="N80" s="32"/>
      <c r="O80" s="33" t="s">
        <v>101</v>
      </c>
      <c r="P80" s="33"/>
      <c r="Q80" s="34">
        <f>250000</f>
        <v>250000</v>
      </c>
      <c r="R80" s="34"/>
      <c r="S80" s="34"/>
      <c r="T80" s="34">
        <f>7475</f>
        <v>7475</v>
      </c>
      <c r="U80" s="34"/>
      <c r="V80" s="34"/>
      <c r="W80" s="34"/>
      <c r="X80" s="34"/>
      <c r="Y80" s="35">
        <f>242525</f>
        <v>242525</v>
      </c>
      <c r="Z80" s="35"/>
    </row>
    <row r="81" spans="1:26" s="1" customFormat="1" ht="13.5" customHeight="1">
      <c r="A81" s="31" t="s">
        <v>105</v>
      </c>
      <c r="B81" s="31"/>
      <c r="C81" s="31"/>
      <c r="D81" s="31"/>
      <c r="E81" s="31"/>
      <c r="F81" s="31"/>
      <c r="G81" s="31"/>
      <c r="H81" s="31"/>
      <c r="I81" s="32" t="s">
        <v>85</v>
      </c>
      <c r="J81" s="32"/>
      <c r="K81" s="32"/>
      <c r="L81" s="32" t="s">
        <v>150</v>
      </c>
      <c r="M81" s="32"/>
      <c r="N81" s="32"/>
      <c r="O81" s="33" t="s">
        <v>107</v>
      </c>
      <c r="P81" s="33"/>
      <c r="Q81" s="34">
        <f>2208700</f>
        <v>2208700</v>
      </c>
      <c r="R81" s="34"/>
      <c r="S81" s="34"/>
      <c r="T81" s="36" t="s">
        <v>47</v>
      </c>
      <c r="U81" s="36"/>
      <c r="V81" s="36"/>
      <c r="W81" s="36"/>
      <c r="X81" s="36"/>
      <c r="Y81" s="35">
        <f>2208700</f>
        <v>2208700</v>
      </c>
      <c r="Z81" s="35"/>
    </row>
    <row r="82" spans="1:26" s="1" customFormat="1" ht="13.5" customHeight="1">
      <c r="A82" s="31" t="s">
        <v>105</v>
      </c>
      <c r="B82" s="31"/>
      <c r="C82" s="31"/>
      <c r="D82" s="31"/>
      <c r="E82" s="31"/>
      <c r="F82" s="31"/>
      <c r="G82" s="31"/>
      <c r="H82" s="31"/>
      <c r="I82" s="32" t="s">
        <v>85</v>
      </c>
      <c r="J82" s="32"/>
      <c r="K82" s="32"/>
      <c r="L82" s="32" t="s">
        <v>151</v>
      </c>
      <c r="M82" s="32"/>
      <c r="N82" s="32"/>
      <c r="O82" s="33" t="s">
        <v>107</v>
      </c>
      <c r="P82" s="33"/>
      <c r="Q82" s="34">
        <f>167300</f>
        <v>167300</v>
      </c>
      <c r="R82" s="34"/>
      <c r="S82" s="34"/>
      <c r="T82" s="36" t="s">
        <v>47</v>
      </c>
      <c r="U82" s="36"/>
      <c r="V82" s="36"/>
      <c r="W82" s="36"/>
      <c r="X82" s="36"/>
      <c r="Y82" s="35">
        <f>167300</f>
        <v>167300</v>
      </c>
      <c r="Z82" s="35"/>
    </row>
    <row r="83" spans="1:26" s="1" customFormat="1" ht="13.5" customHeight="1">
      <c r="A83" s="31" t="s">
        <v>121</v>
      </c>
      <c r="B83" s="31"/>
      <c r="C83" s="31"/>
      <c r="D83" s="31"/>
      <c r="E83" s="31"/>
      <c r="F83" s="31"/>
      <c r="G83" s="31"/>
      <c r="H83" s="31"/>
      <c r="I83" s="32" t="s">
        <v>85</v>
      </c>
      <c r="J83" s="32"/>
      <c r="K83" s="32"/>
      <c r="L83" s="32" t="s">
        <v>152</v>
      </c>
      <c r="M83" s="32"/>
      <c r="N83" s="32"/>
      <c r="O83" s="33" t="s">
        <v>122</v>
      </c>
      <c r="P83" s="33"/>
      <c r="Q83" s="34">
        <f>450000</f>
        <v>450000</v>
      </c>
      <c r="R83" s="34"/>
      <c r="S83" s="34"/>
      <c r="T83" s="34">
        <f>70872.93</f>
        <v>70872.93</v>
      </c>
      <c r="U83" s="34"/>
      <c r="V83" s="34"/>
      <c r="W83" s="34"/>
      <c r="X83" s="34"/>
      <c r="Y83" s="35">
        <f>379127.07</f>
        <v>379127.07</v>
      </c>
      <c r="Z83" s="35"/>
    </row>
    <row r="84" spans="1:26" s="1" customFormat="1" ht="13.5" customHeight="1">
      <c r="A84" s="31" t="s">
        <v>105</v>
      </c>
      <c r="B84" s="31"/>
      <c r="C84" s="31"/>
      <c r="D84" s="31"/>
      <c r="E84" s="31"/>
      <c r="F84" s="31"/>
      <c r="G84" s="31"/>
      <c r="H84" s="31"/>
      <c r="I84" s="32" t="s">
        <v>85</v>
      </c>
      <c r="J84" s="32"/>
      <c r="K84" s="32"/>
      <c r="L84" s="32" t="s">
        <v>152</v>
      </c>
      <c r="M84" s="32"/>
      <c r="N84" s="32"/>
      <c r="O84" s="33" t="s">
        <v>107</v>
      </c>
      <c r="P84" s="33"/>
      <c r="Q84" s="34">
        <f>220000</f>
        <v>220000</v>
      </c>
      <c r="R84" s="34"/>
      <c r="S84" s="34"/>
      <c r="T84" s="36" t="s">
        <v>47</v>
      </c>
      <c r="U84" s="36"/>
      <c r="V84" s="36"/>
      <c r="W84" s="36"/>
      <c r="X84" s="36"/>
      <c r="Y84" s="35">
        <f>220000</f>
        <v>220000</v>
      </c>
      <c r="Z84" s="35"/>
    </row>
    <row r="85" spans="1:26" s="1" customFormat="1" ht="13.5" customHeight="1">
      <c r="A85" s="31" t="s">
        <v>100</v>
      </c>
      <c r="B85" s="31"/>
      <c r="C85" s="31"/>
      <c r="D85" s="31"/>
      <c r="E85" s="31"/>
      <c r="F85" s="31"/>
      <c r="G85" s="31"/>
      <c r="H85" s="31"/>
      <c r="I85" s="32" t="s">
        <v>85</v>
      </c>
      <c r="J85" s="32"/>
      <c r="K85" s="32"/>
      <c r="L85" s="32" t="s">
        <v>152</v>
      </c>
      <c r="M85" s="32"/>
      <c r="N85" s="32"/>
      <c r="O85" s="33" t="s">
        <v>101</v>
      </c>
      <c r="P85" s="33"/>
      <c r="Q85" s="34">
        <f>2854000</f>
        <v>2854000</v>
      </c>
      <c r="R85" s="34"/>
      <c r="S85" s="34"/>
      <c r="T85" s="36" t="s">
        <v>47</v>
      </c>
      <c r="U85" s="36"/>
      <c r="V85" s="36"/>
      <c r="W85" s="36"/>
      <c r="X85" s="36"/>
      <c r="Y85" s="35">
        <f>2854000</f>
        <v>2854000</v>
      </c>
      <c r="Z85" s="35"/>
    </row>
    <row r="86" spans="1:26" s="1" customFormat="1" ht="13.5" customHeight="1">
      <c r="A86" s="31" t="s">
        <v>129</v>
      </c>
      <c r="B86" s="31"/>
      <c r="C86" s="31"/>
      <c r="D86" s="31"/>
      <c r="E86" s="31"/>
      <c r="F86" s="31"/>
      <c r="G86" s="31"/>
      <c r="H86" s="31"/>
      <c r="I86" s="32" t="s">
        <v>85</v>
      </c>
      <c r="J86" s="32"/>
      <c r="K86" s="32"/>
      <c r="L86" s="32" t="s">
        <v>152</v>
      </c>
      <c r="M86" s="32"/>
      <c r="N86" s="32"/>
      <c r="O86" s="33" t="s">
        <v>130</v>
      </c>
      <c r="P86" s="33"/>
      <c r="Q86" s="34">
        <f>190000</f>
        <v>190000</v>
      </c>
      <c r="R86" s="34"/>
      <c r="S86" s="34"/>
      <c r="T86" s="34">
        <f>139860</f>
        <v>139860</v>
      </c>
      <c r="U86" s="34"/>
      <c r="V86" s="34"/>
      <c r="W86" s="34"/>
      <c r="X86" s="34"/>
      <c r="Y86" s="35">
        <f>50140</f>
        <v>50140</v>
      </c>
      <c r="Z86" s="35"/>
    </row>
    <row r="87" spans="1:26" s="1" customFormat="1" ht="13.5" customHeight="1">
      <c r="A87" s="31" t="s">
        <v>129</v>
      </c>
      <c r="B87" s="31"/>
      <c r="C87" s="31"/>
      <c r="D87" s="31"/>
      <c r="E87" s="31"/>
      <c r="F87" s="31"/>
      <c r="G87" s="31"/>
      <c r="H87" s="31"/>
      <c r="I87" s="32" t="s">
        <v>85</v>
      </c>
      <c r="J87" s="32"/>
      <c r="K87" s="32"/>
      <c r="L87" s="32" t="s">
        <v>153</v>
      </c>
      <c r="M87" s="32"/>
      <c r="N87" s="32"/>
      <c r="O87" s="33" t="s">
        <v>130</v>
      </c>
      <c r="P87" s="33"/>
      <c r="Q87" s="34">
        <f>5000</f>
        <v>5000</v>
      </c>
      <c r="R87" s="34"/>
      <c r="S87" s="34"/>
      <c r="T87" s="36" t="s">
        <v>47</v>
      </c>
      <c r="U87" s="36"/>
      <c r="V87" s="36"/>
      <c r="W87" s="36"/>
      <c r="X87" s="36"/>
      <c r="Y87" s="35">
        <f>5000</f>
        <v>5000</v>
      </c>
      <c r="Z87" s="35"/>
    </row>
    <row r="88" spans="1:26" s="1" customFormat="1" ht="13.5" customHeight="1">
      <c r="A88" s="31" t="s">
        <v>129</v>
      </c>
      <c r="B88" s="31"/>
      <c r="C88" s="31"/>
      <c r="D88" s="31"/>
      <c r="E88" s="31"/>
      <c r="F88" s="31"/>
      <c r="G88" s="31"/>
      <c r="H88" s="31"/>
      <c r="I88" s="32" t="s">
        <v>85</v>
      </c>
      <c r="J88" s="32"/>
      <c r="K88" s="32"/>
      <c r="L88" s="32" t="s">
        <v>154</v>
      </c>
      <c r="M88" s="32"/>
      <c r="N88" s="32"/>
      <c r="O88" s="33" t="s">
        <v>130</v>
      </c>
      <c r="P88" s="33"/>
      <c r="Q88" s="34">
        <f>20000</f>
        <v>20000</v>
      </c>
      <c r="R88" s="34"/>
      <c r="S88" s="34"/>
      <c r="T88" s="36" t="s">
        <v>47</v>
      </c>
      <c r="U88" s="36"/>
      <c r="V88" s="36"/>
      <c r="W88" s="36"/>
      <c r="X88" s="36"/>
      <c r="Y88" s="35">
        <f>20000</f>
        <v>20000</v>
      </c>
      <c r="Z88" s="35"/>
    </row>
    <row r="89" spans="1:26" s="1" customFormat="1" ht="24" customHeight="1">
      <c r="A89" s="31" t="s">
        <v>143</v>
      </c>
      <c r="B89" s="31"/>
      <c r="C89" s="31"/>
      <c r="D89" s="31"/>
      <c r="E89" s="31"/>
      <c r="F89" s="31"/>
      <c r="G89" s="31"/>
      <c r="H89" s="31"/>
      <c r="I89" s="32" t="s">
        <v>85</v>
      </c>
      <c r="J89" s="32"/>
      <c r="K89" s="32"/>
      <c r="L89" s="32" t="s">
        <v>155</v>
      </c>
      <c r="M89" s="32"/>
      <c r="N89" s="32"/>
      <c r="O89" s="33" t="s">
        <v>145</v>
      </c>
      <c r="P89" s="33"/>
      <c r="Q89" s="34">
        <f>7874300</f>
        <v>7874300</v>
      </c>
      <c r="R89" s="34"/>
      <c r="S89" s="34"/>
      <c r="T89" s="34">
        <f>656192</f>
        <v>656192</v>
      </c>
      <c r="U89" s="34"/>
      <c r="V89" s="34"/>
      <c r="W89" s="34"/>
      <c r="X89" s="34"/>
      <c r="Y89" s="35">
        <f>7218108</f>
        <v>7218108</v>
      </c>
      <c r="Z89" s="35"/>
    </row>
    <row r="90" spans="1:26" s="1" customFormat="1" ht="13.5" customHeight="1">
      <c r="A90" s="31" t="s">
        <v>156</v>
      </c>
      <c r="B90" s="31"/>
      <c r="C90" s="31"/>
      <c r="D90" s="31"/>
      <c r="E90" s="31"/>
      <c r="F90" s="31"/>
      <c r="G90" s="31"/>
      <c r="H90" s="31"/>
      <c r="I90" s="32" t="s">
        <v>85</v>
      </c>
      <c r="J90" s="32"/>
      <c r="K90" s="32"/>
      <c r="L90" s="32" t="s">
        <v>157</v>
      </c>
      <c r="M90" s="32"/>
      <c r="N90" s="32"/>
      <c r="O90" s="33" t="s">
        <v>158</v>
      </c>
      <c r="P90" s="33"/>
      <c r="Q90" s="34">
        <f>8000</f>
        <v>8000</v>
      </c>
      <c r="R90" s="34"/>
      <c r="S90" s="34"/>
      <c r="T90" s="36" t="s">
        <v>47</v>
      </c>
      <c r="U90" s="36"/>
      <c r="V90" s="36"/>
      <c r="W90" s="36"/>
      <c r="X90" s="36"/>
      <c r="Y90" s="35">
        <f>8000</f>
        <v>8000</v>
      </c>
      <c r="Z90" s="35"/>
    </row>
    <row r="91" spans="1:26" s="1" customFormat="1" ht="13.5" customHeight="1">
      <c r="A91" s="31" t="s">
        <v>129</v>
      </c>
      <c r="B91" s="31"/>
      <c r="C91" s="31"/>
      <c r="D91" s="31"/>
      <c r="E91" s="31"/>
      <c r="F91" s="31"/>
      <c r="G91" s="31"/>
      <c r="H91" s="31"/>
      <c r="I91" s="32" t="s">
        <v>85</v>
      </c>
      <c r="J91" s="32"/>
      <c r="K91" s="32"/>
      <c r="L91" s="32" t="s">
        <v>159</v>
      </c>
      <c r="M91" s="32"/>
      <c r="N91" s="32"/>
      <c r="O91" s="33" t="s">
        <v>130</v>
      </c>
      <c r="P91" s="33"/>
      <c r="Q91" s="34">
        <f>119000</f>
        <v>119000</v>
      </c>
      <c r="R91" s="34"/>
      <c r="S91" s="34"/>
      <c r="T91" s="36" t="s">
        <v>47</v>
      </c>
      <c r="U91" s="36"/>
      <c r="V91" s="36"/>
      <c r="W91" s="36"/>
      <c r="X91" s="36"/>
      <c r="Y91" s="35">
        <f>119000</f>
        <v>119000</v>
      </c>
      <c r="Z91" s="35"/>
    </row>
    <row r="92" spans="1:26" s="1" customFormat="1" ht="24" customHeight="1">
      <c r="A92" s="31" t="s">
        <v>160</v>
      </c>
      <c r="B92" s="31"/>
      <c r="C92" s="31"/>
      <c r="D92" s="31"/>
      <c r="E92" s="31"/>
      <c r="F92" s="31"/>
      <c r="G92" s="31"/>
      <c r="H92" s="31"/>
      <c r="I92" s="32" t="s">
        <v>85</v>
      </c>
      <c r="J92" s="32"/>
      <c r="K92" s="32"/>
      <c r="L92" s="32" t="s">
        <v>159</v>
      </c>
      <c r="M92" s="32"/>
      <c r="N92" s="32"/>
      <c r="O92" s="33" t="s">
        <v>161</v>
      </c>
      <c r="P92" s="33"/>
      <c r="Q92" s="34">
        <f>62000</f>
        <v>62000</v>
      </c>
      <c r="R92" s="34"/>
      <c r="S92" s="34"/>
      <c r="T92" s="36" t="s">
        <v>47</v>
      </c>
      <c r="U92" s="36"/>
      <c r="V92" s="36"/>
      <c r="W92" s="36"/>
      <c r="X92" s="36"/>
      <c r="Y92" s="35">
        <f>62000</f>
        <v>62000</v>
      </c>
      <c r="Z92" s="35"/>
    </row>
    <row r="93" spans="1:26" s="1" customFormat="1" ht="24" customHeight="1">
      <c r="A93" s="31" t="s">
        <v>143</v>
      </c>
      <c r="B93" s="31"/>
      <c r="C93" s="31"/>
      <c r="D93" s="31"/>
      <c r="E93" s="31"/>
      <c r="F93" s="31"/>
      <c r="G93" s="31"/>
      <c r="H93" s="31"/>
      <c r="I93" s="32" t="s">
        <v>85</v>
      </c>
      <c r="J93" s="32"/>
      <c r="K93" s="32"/>
      <c r="L93" s="32" t="s">
        <v>162</v>
      </c>
      <c r="M93" s="32"/>
      <c r="N93" s="32"/>
      <c r="O93" s="33" t="s">
        <v>145</v>
      </c>
      <c r="P93" s="33"/>
      <c r="Q93" s="34">
        <f>100000</f>
        <v>100000</v>
      </c>
      <c r="R93" s="34"/>
      <c r="S93" s="34"/>
      <c r="T93" s="34">
        <f>8333</f>
        <v>8333</v>
      </c>
      <c r="U93" s="34"/>
      <c r="V93" s="34"/>
      <c r="W93" s="34"/>
      <c r="X93" s="34"/>
      <c r="Y93" s="35">
        <f>91667</f>
        <v>91667</v>
      </c>
      <c r="Z93" s="35"/>
    </row>
    <row r="94" spans="1:26" s="1" customFormat="1" ht="24" customHeight="1">
      <c r="A94" s="31" t="s">
        <v>143</v>
      </c>
      <c r="B94" s="31"/>
      <c r="C94" s="31"/>
      <c r="D94" s="31"/>
      <c r="E94" s="31"/>
      <c r="F94" s="31"/>
      <c r="G94" s="31"/>
      <c r="H94" s="31"/>
      <c r="I94" s="32" t="s">
        <v>85</v>
      </c>
      <c r="J94" s="32"/>
      <c r="K94" s="32"/>
      <c r="L94" s="32" t="s">
        <v>163</v>
      </c>
      <c r="M94" s="32"/>
      <c r="N94" s="32"/>
      <c r="O94" s="33" t="s">
        <v>145</v>
      </c>
      <c r="P94" s="33"/>
      <c r="Q94" s="34">
        <f>1903000</f>
        <v>1903000</v>
      </c>
      <c r="R94" s="34"/>
      <c r="S94" s="34"/>
      <c r="T94" s="34">
        <f>158583</f>
        <v>158583</v>
      </c>
      <c r="U94" s="34"/>
      <c r="V94" s="34"/>
      <c r="W94" s="34"/>
      <c r="X94" s="34"/>
      <c r="Y94" s="35">
        <f>1744417</f>
        <v>1744417</v>
      </c>
      <c r="Z94" s="35"/>
    </row>
    <row r="95" spans="1:26" s="1" customFormat="1" ht="24" customHeight="1">
      <c r="A95" s="31" t="s">
        <v>160</v>
      </c>
      <c r="B95" s="31"/>
      <c r="C95" s="31"/>
      <c r="D95" s="31"/>
      <c r="E95" s="31"/>
      <c r="F95" s="31"/>
      <c r="G95" s="31"/>
      <c r="H95" s="31"/>
      <c r="I95" s="32" t="s">
        <v>85</v>
      </c>
      <c r="J95" s="32"/>
      <c r="K95" s="32"/>
      <c r="L95" s="32" t="s">
        <v>164</v>
      </c>
      <c r="M95" s="32"/>
      <c r="N95" s="32"/>
      <c r="O95" s="33" t="s">
        <v>161</v>
      </c>
      <c r="P95" s="33"/>
      <c r="Q95" s="34">
        <f>31000</f>
        <v>31000</v>
      </c>
      <c r="R95" s="34"/>
      <c r="S95" s="34"/>
      <c r="T95" s="36" t="s">
        <v>47</v>
      </c>
      <c r="U95" s="36"/>
      <c r="V95" s="36"/>
      <c r="W95" s="36"/>
      <c r="X95" s="36"/>
      <c r="Y95" s="35">
        <f>31000</f>
        <v>31000</v>
      </c>
      <c r="Z95" s="35"/>
    </row>
    <row r="96" spans="1:26" s="1" customFormat="1" ht="15" customHeight="1">
      <c r="A96" s="37" t="s">
        <v>165</v>
      </c>
      <c r="B96" s="37"/>
      <c r="C96" s="37"/>
      <c r="D96" s="37"/>
      <c r="E96" s="37"/>
      <c r="F96" s="37"/>
      <c r="G96" s="37"/>
      <c r="H96" s="37"/>
      <c r="I96" s="38" t="s">
        <v>166</v>
      </c>
      <c r="J96" s="38"/>
      <c r="K96" s="38"/>
      <c r="L96" s="38" t="s">
        <v>38</v>
      </c>
      <c r="M96" s="38"/>
      <c r="N96" s="38"/>
      <c r="O96" s="39" t="s">
        <v>38</v>
      </c>
      <c r="P96" s="39"/>
      <c r="Q96" s="40">
        <f>0</f>
        <v>0</v>
      </c>
      <c r="R96" s="40"/>
      <c r="S96" s="40"/>
      <c r="T96" s="40">
        <f>16403.04</f>
        <v>16403.04</v>
      </c>
      <c r="U96" s="40"/>
      <c r="V96" s="40"/>
      <c r="W96" s="40"/>
      <c r="X96" s="40"/>
      <c r="Y96" s="41" t="s">
        <v>38</v>
      </c>
      <c r="Z96" s="41"/>
    </row>
    <row r="97" spans="1:26" s="1" customFormat="1" ht="13.5" customHeight="1">
      <c r="A97" s="7" t="s">
        <v>18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s="1" customFormat="1" ht="13.5" customHeight="1">
      <c r="A98" s="12" t="s">
        <v>167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s="1" customFormat="1" ht="45.75" customHeight="1">
      <c r="A99" s="13" t="s">
        <v>24</v>
      </c>
      <c r="B99" s="13"/>
      <c r="C99" s="13"/>
      <c r="D99" s="13"/>
      <c r="E99" s="13"/>
      <c r="F99" s="13"/>
      <c r="G99" s="13"/>
      <c r="H99" s="13"/>
      <c r="I99" s="13"/>
      <c r="J99" s="13" t="s">
        <v>25</v>
      </c>
      <c r="K99" s="13"/>
      <c r="L99" s="13"/>
      <c r="M99" s="13" t="s">
        <v>168</v>
      </c>
      <c r="N99" s="13"/>
      <c r="O99" s="13"/>
      <c r="P99" s="14" t="s">
        <v>27</v>
      </c>
      <c r="Q99" s="14"/>
      <c r="R99" s="14"/>
      <c r="S99" s="14" t="s">
        <v>28</v>
      </c>
      <c r="T99" s="14"/>
      <c r="U99" s="14"/>
      <c r="V99" s="14"/>
      <c r="W99" s="14"/>
      <c r="X99" s="15" t="s">
        <v>29</v>
      </c>
      <c r="Y99" s="15"/>
      <c r="Z99" s="15"/>
    </row>
    <row r="100" spans="1:26" s="1" customFormat="1" ht="12.75" customHeight="1">
      <c r="A100" s="16" t="s">
        <v>30</v>
      </c>
      <c r="B100" s="16"/>
      <c r="C100" s="16"/>
      <c r="D100" s="16"/>
      <c r="E100" s="16"/>
      <c r="F100" s="16"/>
      <c r="G100" s="16"/>
      <c r="H100" s="16"/>
      <c r="I100" s="16"/>
      <c r="J100" s="16" t="s">
        <v>31</v>
      </c>
      <c r="K100" s="16"/>
      <c r="L100" s="16"/>
      <c r="M100" s="16" t="s">
        <v>32</v>
      </c>
      <c r="N100" s="16"/>
      <c r="O100" s="16"/>
      <c r="P100" s="17" t="s">
        <v>33</v>
      </c>
      <c r="Q100" s="17"/>
      <c r="R100" s="17"/>
      <c r="S100" s="17" t="s">
        <v>34</v>
      </c>
      <c r="T100" s="17"/>
      <c r="U100" s="17"/>
      <c r="V100" s="17"/>
      <c r="W100" s="17"/>
      <c r="X100" s="18" t="s">
        <v>35</v>
      </c>
      <c r="Y100" s="18"/>
      <c r="Z100" s="18"/>
    </row>
    <row r="101" spans="1:26" s="1" customFormat="1" ht="13.5" customHeight="1">
      <c r="A101" s="19" t="s">
        <v>169</v>
      </c>
      <c r="B101" s="19"/>
      <c r="C101" s="19"/>
      <c r="D101" s="19"/>
      <c r="E101" s="19"/>
      <c r="F101" s="19"/>
      <c r="G101" s="19"/>
      <c r="H101" s="19"/>
      <c r="I101" s="19"/>
      <c r="J101" s="20" t="s">
        <v>170</v>
      </c>
      <c r="K101" s="20"/>
      <c r="L101" s="20"/>
      <c r="M101" s="20" t="s">
        <v>38</v>
      </c>
      <c r="N101" s="20"/>
      <c r="O101" s="20"/>
      <c r="P101" s="42">
        <f>0</f>
        <v>0</v>
      </c>
      <c r="Q101" s="42"/>
      <c r="R101" s="42"/>
      <c r="S101" s="21">
        <f>-16403.04</f>
        <v>-16403.04</v>
      </c>
      <c r="T101" s="21"/>
      <c r="U101" s="21"/>
      <c r="V101" s="21"/>
      <c r="W101" s="21"/>
      <c r="X101" s="43" t="s">
        <v>38</v>
      </c>
      <c r="Y101" s="43"/>
      <c r="Z101" s="43"/>
    </row>
    <row r="102" spans="1:26" s="1" customFormat="1" ht="13.5" customHeight="1">
      <c r="A102" s="44" t="s">
        <v>171</v>
      </c>
      <c r="B102" s="44"/>
      <c r="C102" s="44"/>
      <c r="D102" s="44"/>
      <c r="E102" s="44"/>
      <c r="F102" s="44"/>
      <c r="G102" s="44"/>
      <c r="H102" s="44"/>
      <c r="I102" s="44"/>
      <c r="J102" s="45" t="s">
        <v>18</v>
      </c>
      <c r="K102" s="45"/>
      <c r="L102" s="45"/>
      <c r="M102" s="45" t="s">
        <v>18</v>
      </c>
      <c r="N102" s="45"/>
      <c r="O102" s="45"/>
      <c r="P102" s="46" t="s">
        <v>18</v>
      </c>
      <c r="Q102" s="46"/>
      <c r="R102" s="46"/>
      <c r="S102" s="47" t="s">
        <v>18</v>
      </c>
      <c r="T102" s="47"/>
      <c r="U102" s="47"/>
      <c r="V102" s="47"/>
      <c r="W102" s="47"/>
      <c r="X102" s="48" t="s">
        <v>18</v>
      </c>
      <c r="Y102" s="48"/>
      <c r="Z102" s="48"/>
    </row>
    <row r="103" spans="1:26" s="1" customFormat="1" ht="13.5" customHeight="1">
      <c r="A103" s="23" t="s">
        <v>172</v>
      </c>
      <c r="B103" s="23"/>
      <c r="C103" s="23"/>
      <c r="D103" s="23"/>
      <c r="E103" s="23"/>
      <c r="F103" s="23"/>
      <c r="G103" s="23"/>
      <c r="H103" s="23"/>
      <c r="I103" s="23"/>
      <c r="J103" s="49" t="s">
        <v>173</v>
      </c>
      <c r="K103" s="49"/>
      <c r="L103" s="49"/>
      <c r="M103" s="24" t="s">
        <v>38</v>
      </c>
      <c r="N103" s="24"/>
      <c r="O103" s="24"/>
      <c r="P103" s="50" t="s">
        <v>47</v>
      </c>
      <c r="Q103" s="50"/>
      <c r="R103" s="50"/>
      <c r="S103" s="27" t="s">
        <v>47</v>
      </c>
      <c r="T103" s="27"/>
      <c r="U103" s="27"/>
      <c r="V103" s="27"/>
      <c r="W103" s="27"/>
      <c r="X103" s="51" t="s">
        <v>47</v>
      </c>
      <c r="Y103" s="51"/>
      <c r="Z103" s="51"/>
    </row>
    <row r="104" spans="1:26" s="1" customFormat="1" ht="13.5" customHeight="1">
      <c r="A104" s="31" t="s">
        <v>18</v>
      </c>
      <c r="B104" s="31"/>
      <c r="C104" s="31"/>
      <c r="D104" s="31"/>
      <c r="E104" s="31"/>
      <c r="F104" s="31"/>
      <c r="G104" s="31"/>
      <c r="H104" s="31"/>
      <c r="I104" s="31"/>
      <c r="J104" s="32" t="s">
        <v>173</v>
      </c>
      <c r="K104" s="32"/>
      <c r="L104" s="32"/>
      <c r="M104" s="32" t="s">
        <v>18</v>
      </c>
      <c r="N104" s="32"/>
      <c r="O104" s="32"/>
      <c r="P104" s="52" t="s">
        <v>47</v>
      </c>
      <c r="Q104" s="52"/>
      <c r="R104" s="52"/>
      <c r="S104" s="36" t="s">
        <v>47</v>
      </c>
      <c r="T104" s="36"/>
      <c r="U104" s="36"/>
      <c r="V104" s="36"/>
      <c r="W104" s="36"/>
      <c r="X104" s="53" t="s">
        <v>47</v>
      </c>
      <c r="Y104" s="53"/>
      <c r="Z104" s="53"/>
    </row>
    <row r="105" spans="1:26" s="1" customFormat="1" ht="13.5" customHeight="1">
      <c r="A105" s="31" t="s">
        <v>174</v>
      </c>
      <c r="B105" s="31"/>
      <c r="C105" s="31"/>
      <c r="D105" s="31"/>
      <c r="E105" s="31"/>
      <c r="F105" s="31"/>
      <c r="G105" s="31"/>
      <c r="H105" s="31"/>
      <c r="I105" s="31"/>
      <c r="J105" s="45" t="s">
        <v>175</v>
      </c>
      <c r="K105" s="45"/>
      <c r="L105" s="45"/>
      <c r="M105" s="45" t="s">
        <v>38</v>
      </c>
      <c r="N105" s="45"/>
      <c r="O105" s="45"/>
      <c r="P105" s="46" t="s">
        <v>47</v>
      </c>
      <c r="Q105" s="46"/>
      <c r="R105" s="46"/>
      <c r="S105" s="36" t="s">
        <v>47</v>
      </c>
      <c r="T105" s="36"/>
      <c r="U105" s="36"/>
      <c r="V105" s="36"/>
      <c r="W105" s="36"/>
      <c r="X105" s="48" t="s">
        <v>47</v>
      </c>
      <c r="Y105" s="48"/>
      <c r="Z105" s="48"/>
    </row>
    <row r="106" spans="1:26" s="1" customFormat="1" ht="13.5" customHeight="1">
      <c r="A106" s="31" t="s">
        <v>18</v>
      </c>
      <c r="B106" s="31"/>
      <c r="C106" s="31"/>
      <c r="D106" s="31"/>
      <c r="E106" s="31"/>
      <c r="F106" s="31"/>
      <c r="G106" s="31"/>
      <c r="H106" s="31"/>
      <c r="I106" s="31"/>
      <c r="J106" s="32" t="s">
        <v>175</v>
      </c>
      <c r="K106" s="32"/>
      <c r="L106" s="32"/>
      <c r="M106" s="32" t="s">
        <v>18</v>
      </c>
      <c r="N106" s="32"/>
      <c r="O106" s="32"/>
      <c r="P106" s="52" t="s">
        <v>47</v>
      </c>
      <c r="Q106" s="52"/>
      <c r="R106" s="52"/>
      <c r="S106" s="36" t="s">
        <v>47</v>
      </c>
      <c r="T106" s="36"/>
      <c r="U106" s="36"/>
      <c r="V106" s="36"/>
      <c r="W106" s="36"/>
      <c r="X106" s="53" t="s">
        <v>47</v>
      </c>
      <c r="Y106" s="53"/>
      <c r="Z106" s="53"/>
    </row>
    <row r="107" spans="1:26" s="1" customFormat="1" ht="13.5" customHeight="1">
      <c r="A107" s="31" t="s">
        <v>176</v>
      </c>
      <c r="B107" s="31"/>
      <c r="C107" s="31"/>
      <c r="D107" s="31"/>
      <c r="E107" s="31"/>
      <c r="F107" s="31"/>
      <c r="G107" s="31"/>
      <c r="H107" s="31"/>
      <c r="I107" s="31"/>
      <c r="J107" s="32" t="s">
        <v>177</v>
      </c>
      <c r="K107" s="32"/>
      <c r="L107" s="32"/>
      <c r="M107" s="32" t="s">
        <v>178</v>
      </c>
      <c r="N107" s="32"/>
      <c r="O107" s="32"/>
      <c r="P107" s="54">
        <f>0</f>
        <v>0</v>
      </c>
      <c r="Q107" s="54"/>
      <c r="R107" s="54"/>
      <c r="S107" s="34">
        <f>-16403.04</f>
        <v>-16403.04</v>
      </c>
      <c r="T107" s="34"/>
      <c r="U107" s="34"/>
      <c r="V107" s="34"/>
      <c r="W107" s="34"/>
      <c r="X107" s="53" t="s">
        <v>47</v>
      </c>
      <c r="Y107" s="53"/>
      <c r="Z107" s="53"/>
    </row>
    <row r="108" spans="1:26" s="1" customFormat="1" ht="13.5" customHeight="1">
      <c r="A108" s="31" t="s">
        <v>179</v>
      </c>
      <c r="B108" s="31"/>
      <c r="C108" s="31"/>
      <c r="D108" s="31"/>
      <c r="E108" s="31"/>
      <c r="F108" s="31"/>
      <c r="G108" s="31"/>
      <c r="H108" s="31"/>
      <c r="I108" s="31"/>
      <c r="J108" s="32" t="s">
        <v>180</v>
      </c>
      <c r="K108" s="32"/>
      <c r="L108" s="32"/>
      <c r="M108" s="32" t="s">
        <v>181</v>
      </c>
      <c r="N108" s="32"/>
      <c r="O108" s="32"/>
      <c r="P108" s="54">
        <f>-35882000</f>
        <v>-35882000</v>
      </c>
      <c r="Q108" s="54"/>
      <c r="R108" s="54"/>
      <c r="S108" s="34">
        <f>-2137499.72</f>
        <v>-2137499.72</v>
      </c>
      <c r="T108" s="34"/>
      <c r="U108" s="34"/>
      <c r="V108" s="34"/>
      <c r="W108" s="34"/>
      <c r="X108" s="55" t="s">
        <v>38</v>
      </c>
      <c r="Y108" s="55"/>
      <c r="Z108" s="55"/>
    </row>
    <row r="109" spans="1:26" s="1" customFormat="1" ht="13.5" customHeight="1">
      <c r="A109" s="31" t="s">
        <v>182</v>
      </c>
      <c r="B109" s="31"/>
      <c r="C109" s="31"/>
      <c r="D109" s="31"/>
      <c r="E109" s="31"/>
      <c r="F109" s="31"/>
      <c r="G109" s="31"/>
      <c r="H109" s="31"/>
      <c r="I109" s="31"/>
      <c r="J109" s="32" t="s">
        <v>183</v>
      </c>
      <c r="K109" s="32"/>
      <c r="L109" s="32"/>
      <c r="M109" s="32" t="s">
        <v>184</v>
      </c>
      <c r="N109" s="32"/>
      <c r="O109" s="32"/>
      <c r="P109" s="54">
        <f>35882000</f>
        <v>35882000</v>
      </c>
      <c r="Q109" s="54"/>
      <c r="R109" s="54"/>
      <c r="S109" s="34">
        <f>2121096.68</f>
        <v>2121096.68</v>
      </c>
      <c r="T109" s="34"/>
      <c r="U109" s="34"/>
      <c r="V109" s="34"/>
      <c r="W109" s="34"/>
      <c r="X109" s="55" t="s">
        <v>38</v>
      </c>
      <c r="Y109" s="55"/>
      <c r="Z109" s="55"/>
    </row>
    <row r="110" spans="1:26" s="1" customFormat="1" ht="13.5" customHeight="1">
      <c r="A110" s="57" t="s">
        <v>18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</row>
    <row r="111" spans="1:26" s="1" customFormat="1" ht="13.5" customHeight="1">
      <c r="A111" s="7" t="s">
        <v>18</v>
      </c>
      <c r="B111" s="7"/>
      <c r="C111" s="7"/>
      <c r="D111" s="7"/>
      <c r="E111" s="7"/>
      <c r="F111" s="56" t="s">
        <v>18</v>
      </c>
      <c r="G111" s="56"/>
      <c r="H111" s="56"/>
      <c r="I111" s="56"/>
      <c r="J111" s="56"/>
      <c r="K111" s="56"/>
      <c r="L111" s="56"/>
      <c r="M111" s="56" t="s">
        <v>18</v>
      </c>
      <c r="N111" s="56"/>
      <c r="O111" s="56"/>
      <c r="P111" s="56"/>
      <c r="Q111" s="56"/>
      <c r="R111" s="7" t="s">
        <v>18</v>
      </c>
      <c r="S111" s="7"/>
      <c r="T111" s="7"/>
      <c r="U111" s="7"/>
      <c r="V111" s="7"/>
      <c r="W111" s="7"/>
      <c r="X111" s="7"/>
      <c r="Y111" s="7"/>
      <c r="Z111" s="7"/>
    </row>
    <row r="112" spans="1:26" s="1" customFormat="1" ht="13.5" customHeight="1">
      <c r="A112" s="7" t="s">
        <v>18</v>
      </c>
      <c r="B112" s="7"/>
      <c r="C112" s="7"/>
      <c r="D112" s="7"/>
      <c r="E112" s="7"/>
      <c r="F112" s="10" t="s">
        <v>18</v>
      </c>
      <c r="G112" s="58" t="s">
        <v>185</v>
      </c>
      <c r="H112" s="58"/>
      <c r="I112" s="58"/>
      <c r="J112" s="58"/>
      <c r="K112" s="7" t="s">
        <v>18</v>
      </c>
      <c r="L112" s="7"/>
      <c r="M112" s="10" t="s">
        <v>18</v>
      </c>
      <c r="N112" s="58" t="s">
        <v>186</v>
      </c>
      <c r="O112" s="58"/>
      <c r="P112" s="58"/>
      <c r="Q112" s="7" t="s">
        <v>18</v>
      </c>
      <c r="R112" s="7"/>
      <c r="S112" s="7"/>
      <c r="T112" s="7"/>
      <c r="U112" s="7"/>
      <c r="V112" s="7"/>
      <c r="W112" s="7"/>
      <c r="X112" s="7"/>
      <c r="Y112" s="7"/>
      <c r="Z112" s="7"/>
    </row>
    <row r="113" spans="1:26" s="1" customFormat="1" ht="7.5" customHeight="1">
      <c r="A113" s="7" t="s">
        <v>18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s="1" customFormat="1" ht="13.5" customHeight="1">
      <c r="A114" s="7" t="s">
        <v>187</v>
      </c>
      <c r="B114" s="7"/>
      <c r="C114" s="7"/>
      <c r="D114" s="7"/>
      <c r="E114" s="7"/>
      <c r="F114" s="56" t="s">
        <v>18</v>
      </c>
      <c r="G114" s="56"/>
      <c r="H114" s="56"/>
      <c r="I114" s="56"/>
      <c r="J114" s="56"/>
      <c r="K114" s="56"/>
      <c r="L114" s="56"/>
      <c r="M114" s="56" t="s">
        <v>188</v>
      </c>
      <c r="N114" s="56"/>
      <c r="O114" s="56"/>
      <c r="P114" s="56"/>
      <c r="Q114" s="56"/>
      <c r="R114" s="7" t="s">
        <v>18</v>
      </c>
      <c r="S114" s="7"/>
      <c r="T114" s="7"/>
      <c r="U114" s="7"/>
      <c r="V114" s="7"/>
      <c r="W114" s="7"/>
      <c r="X114" s="7"/>
      <c r="Y114" s="7"/>
      <c r="Z114" s="7"/>
    </row>
    <row r="115" spans="1:26" s="1" customFormat="1" ht="13.5" customHeight="1">
      <c r="A115" s="7" t="s">
        <v>18</v>
      </c>
      <c r="B115" s="7"/>
      <c r="C115" s="7"/>
      <c r="D115" s="7"/>
      <c r="E115" s="7"/>
      <c r="F115" s="10" t="s">
        <v>18</v>
      </c>
      <c r="G115" s="58" t="s">
        <v>185</v>
      </c>
      <c r="H115" s="58"/>
      <c r="I115" s="58"/>
      <c r="J115" s="58"/>
      <c r="K115" s="7" t="s">
        <v>18</v>
      </c>
      <c r="L115" s="7"/>
      <c r="M115" s="10" t="s">
        <v>18</v>
      </c>
      <c r="N115" s="58" t="s">
        <v>186</v>
      </c>
      <c r="O115" s="58"/>
      <c r="P115" s="58"/>
      <c r="Q115" s="7" t="s">
        <v>18</v>
      </c>
      <c r="R115" s="7"/>
      <c r="S115" s="7"/>
      <c r="T115" s="7"/>
      <c r="U115" s="7"/>
      <c r="V115" s="7"/>
      <c r="W115" s="7"/>
      <c r="X115" s="7"/>
      <c r="Y115" s="7"/>
      <c r="Z115" s="7"/>
    </row>
    <row r="116" spans="1:26" s="1" customFormat="1" ht="15.75" customHeight="1">
      <c r="A116" s="7" t="s">
        <v>18</v>
      </c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s="1" customFormat="1" ht="13.5" customHeight="1">
      <c r="A117" s="59" t="s">
        <v>189</v>
      </c>
      <c r="B117" s="59"/>
      <c r="C117" s="59"/>
      <c r="D117" s="59"/>
      <c r="E117" s="59"/>
      <c r="F117" s="59"/>
      <c r="G117" s="59"/>
      <c r="H117" s="7" t="s">
        <v>18</v>
      </c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s="1" customFormat="1" ht="13.5" customHeight="1">
      <c r="A118" s="4" t="s">
        <v>190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</sheetData>
  <sheetProtection/>
  <mergeCells count="682">
    <mergeCell ref="A116:Z116"/>
    <mergeCell ref="A117:G117"/>
    <mergeCell ref="H117:Z117"/>
    <mergeCell ref="A118:Z118"/>
    <mergeCell ref="A113:Z113"/>
    <mergeCell ref="A114:E114"/>
    <mergeCell ref="F114:L114"/>
    <mergeCell ref="M114:Q114"/>
    <mergeCell ref="R114:Z114"/>
    <mergeCell ref="A115:E115"/>
    <mergeCell ref="G115:J115"/>
    <mergeCell ref="K115:L115"/>
    <mergeCell ref="N115:P115"/>
    <mergeCell ref="Q115:Z115"/>
    <mergeCell ref="A110:Z110"/>
    <mergeCell ref="A111:E111"/>
    <mergeCell ref="F111:L111"/>
    <mergeCell ref="M111:Q111"/>
    <mergeCell ref="R111:Z111"/>
    <mergeCell ref="A112:E112"/>
    <mergeCell ref="G112:J112"/>
    <mergeCell ref="K112:L112"/>
    <mergeCell ref="N112:P112"/>
    <mergeCell ref="Q112:Z112"/>
    <mergeCell ref="A109:I109"/>
    <mergeCell ref="J109:L109"/>
    <mergeCell ref="M109:O109"/>
    <mergeCell ref="P109:R109"/>
    <mergeCell ref="S109:W109"/>
    <mergeCell ref="X109:Z109"/>
    <mergeCell ref="A108:I108"/>
    <mergeCell ref="J108:L108"/>
    <mergeCell ref="M108:O108"/>
    <mergeCell ref="P108:R108"/>
    <mergeCell ref="S108:W108"/>
    <mergeCell ref="X108:Z108"/>
    <mergeCell ref="A107:I107"/>
    <mergeCell ref="J107:L107"/>
    <mergeCell ref="M107:O107"/>
    <mergeCell ref="P107:R107"/>
    <mergeCell ref="S107:W107"/>
    <mergeCell ref="X107:Z107"/>
    <mergeCell ref="A106:I106"/>
    <mergeCell ref="J106:L106"/>
    <mergeCell ref="M106:O106"/>
    <mergeCell ref="P106:R106"/>
    <mergeCell ref="S106:W106"/>
    <mergeCell ref="X106:Z106"/>
    <mergeCell ref="A105:I105"/>
    <mergeCell ref="J105:L105"/>
    <mergeCell ref="M105:O105"/>
    <mergeCell ref="P105:R105"/>
    <mergeCell ref="S105:W105"/>
    <mergeCell ref="X105:Z105"/>
    <mergeCell ref="A104:I104"/>
    <mergeCell ref="J104:L104"/>
    <mergeCell ref="M104:O104"/>
    <mergeCell ref="P104:R104"/>
    <mergeCell ref="S104:W104"/>
    <mergeCell ref="X104:Z104"/>
    <mergeCell ref="A103:I103"/>
    <mergeCell ref="J103:L103"/>
    <mergeCell ref="M103:O103"/>
    <mergeCell ref="P103:R103"/>
    <mergeCell ref="S103:W103"/>
    <mergeCell ref="X103:Z103"/>
    <mergeCell ref="A102:I102"/>
    <mergeCell ref="J102:L102"/>
    <mergeCell ref="M102:O102"/>
    <mergeCell ref="P102:R102"/>
    <mergeCell ref="S102:W102"/>
    <mergeCell ref="X102:Z102"/>
    <mergeCell ref="A101:I101"/>
    <mergeCell ref="J101:L101"/>
    <mergeCell ref="M101:O101"/>
    <mergeCell ref="P101:R101"/>
    <mergeCell ref="S101:W101"/>
    <mergeCell ref="X101:Z101"/>
    <mergeCell ref="A100:I100"/>
    <mergeCell ref="J100:L100"/>
    <mergeCell ref="M100:O100"/>
    <mergeCell ref="P100:R100"/>
    <mergeCell ref="S100:W100"/>
    <mergeCell ref="X100:Z100"/>
    <mergeCell ref="Y96:Z96"/>
    <mergeCell ref="A97:Z97"/>
    <mergeCell ref="A98:Z98"/>
    <mergeCell ref="A99:I99"/>
    <mergeCell ref="J99:L99"/>
    <mergeCell ref="M99:O99"/>
    <mergeCell ref="P99:R99"/>
    <mergeCell ref="S99:W99"/>
    <mergeCell ref="X99:Z99"/>
    <mergeCell ref="A96:H96"/>
    <mergeCell ref="I96:K96"/>
    <mergeCell ref="L96:N96"/>
    <mergeCell ref="O96:P96"/>
    <mergeCell ref="Q96:S96"/>
    <mergeCell ref="T96:X96"/>
    <mergeCell ref="Y94:Z94"/>
    <mergeCell ref="A95:H95"/>
    <mergeCell ref="I95:K95"/>
    <mergeCell ref="L95:N95"/>
    <mergeCell ref="O95:P95"/>
    <mergeCell ref="Q95:S95"/>
    <mergeCell ref="T95:X95"/>
    <mergeCell ref="Y95:Z95"/>
    <mergeCell ref="A94:H94"/>
    <mergeCell ref="I94:K94"/>
    <mergeCell ref="L94:N94"/>
    <mergeCell ref="O94:P94"/>
    <mergeCell ref="Q94:S94"/>
    <mergeCell ref="T94:X94"/>
    <mergeCell ref="Y92:Z92"/>
    <mergeCell ref="A93:H93"/>
    <mergeCell ref="I93:K93"/>
    <mergeCell ref="L93:N93"/>
    <mergeCell ref="O93:P93"/>
    <mergeCell ref="Q93:S93"/>
    <mergeCell ref="T93:X93"/>
    <mergeCell ref="Y93:Z93"/>
    <mergeCell ref="A92:H92"/>
    <mergeCell ref="I92:K92"/>
    <mergeCell ref="L92:N92"/>
    <mergeCell ref="O92:P92"/>
    <mergeCell ref="Q92:S92"/>
    <mergeCell ref="T92:X92"/>
    <mergeCell ref="Y90:Z90"/>
    <mergeCell ref="A91:H91"/>
    <mergeCell ref="I91:K91"/>
    <mergeCell ref="L91:N91"/>
    <mergeCell ref="O91:P91"/>
    <mergeCell ref="Q91:S91"/>
    <mergeCell ref="T91:X91"/>
    <mergeCell ref="Y91:Z91"/>
    <mergeCell ref="A90:H90"/>
    <mergeCell ref="I90:K90"/>
    <mergeCell ref="L90:N90"/>
    <mergeCell ref="O90:P90"/>
    <mergeCell ref="Q90:S90"/>
    <mergeCell ref="T90:X90"/>
    <mergeCell ref="Y88:Z88"/>
    <mergeCell ref="A89:H89"/>
    <mergeCell ref="I89:K89"/>
    <mergeCell ref="L89:N89"/>
    <mergeCell ref="O89:P89"/>
    <mergeCell ref="Q89:S89"/>
    <mergeCell ref="T89:X89"/>
    <mergeCell ref="Y89:Z89"/>
    <mergeCell ref="A88:H88"/>
    <mergeCell ref="I88:K88"/>
    <mergeCell ref="L88:N88"/>
    <mergeCell ref="O88:P88"/>
    <mergeCell ref="Q88:S88"/>
    <mergeCell ref="T88:X88"/>
    <mergeCell ref="Y86:Z86"/>
    <mergeCell ref="A87:H87"/>
    <mergeCell ref="I87:K87"/>
    <mergeCell ref="L87:N87"/>
    <mergeCell ref="O87:P87"/>
    <mergeCell ref="Q87:S87"/>
    <mergeCell ref="T87:X87"/>
    <mergeCell ref="Y87:Z87"/>
    <mergeCell ref="A86:H86"/>
    <mergeCell ref="I86:K86"/>
    <mergeCell ref="L86:N86"/>
    <mergeCell ref="O86:P86"/>
    <mergeCell ref="Q86:S86"/>
    <mergeCell ref="T86:X86"/>
    <mergeCell ref="Y84:Z84"/>
    <mergeCell ref="A85:H85"/>
    <mergeCell ref="I85:K85"/>
    <mergeCell ref="L85:N85"/>
    <mergeCell ref="O85:P85"/>
    <mergeCell ref="Q85:S85"/>
    <mergeCell ref="T85:X85"/>
    <mergeCell ref="Y85:Z85"/>
    <mergeCell ref="A84:H84"/>
    <mergeCell ref="I84:K84"/>
    <mergeCell ref="L84:N84"/>
    <mergeCell ref="O84:P84"/>
    <mergeCell ref="Q84:S84"/>
    <mergeCell ref="T84:X84"/>
    <mergeCell ref="Y82:Z82"/>
    <mergeCell ref="A83:H83"/>
    <mergeCell ref="I83:K83"/>
    <mergeCell ref="L83:N83"/>
    <mergeCell ref="O83:P83"/>
    <mergeCell ref="Q83:S83"/>
    <mergeCell ref="T83:X83"/>
    <mergeCell ref="Y83:Z83"/>
    <mergeCell ref="A82:H82"/>
    <mergeCell ref="I82:K82"/>
    <mergeCell ref="L82:N82"/>
    <mergeCell ref="O82:P82"/>
    <mergeCell ref="Q82:S82"/>
    <mergeCell ref="T82:X82"/>
    <mergeCell ref="Y80:Z80"/>
    <mergeCell ref="A81:H81"/>
    <mergeCell ref="I81:K81"/>
    <mergeCell ref="L81:N81"/>
    <mergeCell ref="O81:P81"/>
    <mergeCell ref="Q81:S81"/>
    <mergeCell ref="T81:X81"/>
    <mergeCell ref="Y81:Z81"/>
    <mergeCell ref="A80:H80"/>
    <mergeCell ref="I80:K80"/>
    <mergeCell ref="L80:N80"/>
    <mergeCell ref="O80:P80"/>
    <mergeCell ref="Q80:S80"/>
    <mergeCell ref="T80:X80"/>
    <mergeCell ref="Y78:Z78"/>
    <mergeCell ref="A79:H79"/>
    <mergeCell ref="I79:K79"/>
    <mergeCell ref="L79:N79"/>
    <mergeCell ref="O79:P79"/>
    <mergeCell ref="Q79:S79"/>
    <mergeCell ref="T79:X79"/>
    <mergeCell ref="Y79:Z79"/>
    <mergeCell ref="A78:H78"/>
    <mergeCell ref="I78:K78"/>
    <mergeCell ref="L78:N78"/>
    <mergeCell ref="O78:P78"/>
    <mergeCell ref="Q78:S78"/>
    <mergeCell ref="T78:X78"/>
    <mergeCell ref="Y76:Z76"/>
    <mergeCell ref="A77:H77"/>
    <mergeCell ref="I77:K77"/>
    <mergeCell ref="L77:N77"/>
    <mergeCell ref="O77:P77"/>
    <mergeCell ref="Q77:S77"/>
    <mergeCell ref="T77:X77"/>
    <mergeCell ref="Y77:Z77"/>
    <mergeCell ref="A76:H76"/>
    <mergeCell ref="I76:K76"/>
    <mergeCell ref="L76:N76"/>
    <mergeCell ref="O76:P76"/>
    <mergeCell ref="Q76:S76"/>
    <mergeCell ref="T76:X76"/>
    <mergeCell ref="Y74:Z74"/>
    <mergeCell ref="A75:H75"/>
    <mergeCell ref="I75:K75"/>
    <mergeCell ref="L75:N75"/>
    <mergeCell ref="O75:P75"/>
    <mergeCell ref="Q75:S75"/>
    <mergeCell ref="T75:X75"/>
    <mergeCell ref="Y75:Z75"/>
    <mergeCell ref="A74:H74"/>
    <mergeCell ref="I74:K74"/>
    <mergeCell ref="L74:N74"/>
    <mergeCell ref="O74:P74"/>
    <mergeCell ref="Q74:S74"/>
    <mergeCell ref="T74:X74"/>
    <mergeCell ref="Y72:Z72"/>
    <mergeCell ref="A73:H73"/>
    <mergeCell ref="I73:K73"/>
    <mergeCell ref="L73:N73"/>
    <mergeCell ref="O73:P73"/>
    <mergeCell ref="Q73:S73"/>
    <mergeCell ref="T73:X73"/>
    <mergeCell ref="Y73:Z73"/>
    <mergeCell ref="A72:H72"/>
    <mergeCell ref="I72:K72"/>
    <mergeCell ref="L72:N72"/>
    <mergeCell ref="O72:P72"/>
    <mergeCell ref="Q72:S72"/>
    <mergeCell ref="T72:X72"/>
    <mergeCell ref="Y70:Z70"/>
    <mergeCell ref="A71:H71"/>
    <mergeCell ref="I71:K71"/>
    <mergeCell ref="L71:N71"/>
    <mergeCell ref="O71:P71"/>
    <mergeCell ref="Q71:S71"/>
    <mergeCell ref="T71:X71"/>
    <mergeCell ref="Y71:Z71"/>
    <mergeCell ref="A70:H70"/>
    <mergeCell ref="I70:K70"/>
    <mergeCell ref="L70:N70"/>
    <mergeCell ref="O70:P70"/>
    <mergeCell ref="Q70:S70"/>
    <mergeCell ref="T70:X70"/>
    <mergeCell ref="Y68:Z68"/>
    <mergeCell ref="A69:H69"/>
    <mergeCell ref="I69:K69"/>
    <mergeCell ref="L69:N69"/>
    <mergeCell ref="O69:P69"/>
    <mergeCell ref="Q69:S69"/>
    <mergeCell ref="T69:X69"/>
    <mergeCell ref="Y69:Z69"/>
    <mergeCell ref="A68:H68"/>
    <mergeCell ref="I68:K68"/>
    <mergeCell ref="L68:N68"/>
    <mergeCell ref="O68:P68"/>
    <mergeCell ref="Q68:S68"/>
    <mergeCell ref="T68:X68"/>
    <mergeCell ref="Y66:Z66"/>
    <mergeCell ref="A67:H67"/>
    <mergeCell ref="I67:K67"/>
    <mergeCell ref="L67:N67"/>
    <mergeCell ref="O67:P67"/>
    <mergeCell ref="Q67:S67"/>
    <mergeCell ref="T67:X67"/>
    <mergeCell ref="Y67:Z67"/>
    <mergeCell ref="A66:H66"/>
    <mergeCell ref="I66:K66"/>
    <mergeCell ref="L66:N66"/>
    <mergeCell ref="O66:P66"/>
    <mergeCell ref="Q66:S66"/>
    <mergeCell ref="T66:X66"/>
    <mergeCell ref="Y64:Z64"/>
    <mergeCell ref="A65:H65"/>
    <mergeCell ref="I65:K65"/>
    <mergeCell ref="L65:N65"/>
    <mergeCell ref="O65:P65"/>
    <mergeCell ref="Q65:S65"/>
    <mergeCell ref="T65:X65"/>
    <mergeCell ref="Y65:Z65"/>
    <mergeCell ref="A64:H64"/>
    <mergeCell ref="I64:K64"/>
    <mergeCell ref="L64:N64"/>
    <mergeCell ref="O64:P64"/>
    <mergeCell ref="Q64:S64"/>
    <mergeCell ref="T64:X64"/>
    <mergeCell ref="Y62:Z62"/>
    <mergeCell ref="A63:H63"/>
    <mergeCell ref="I63:K63"/>
    <mergeCell ref="L63:N63"/>
    <mergeCell ref="O63:P63"/>
    <mergeCell ref="Q63:S63"/>
    <mergeCell ref="T63:X63"/>
    <mergeCell ref="Y63:Z63"/>
    <mergeCell ref="A62:H62"/>
    <mergeCell ref="I62:K62"/>
    <mergeCell ref="L62:N62"/>
    <mergeCell ref="O62:P62"/>
    <mergeCell ref="Q62:S62"/>
    <mergeCell ref="T62:X62"/>
    <mergeCell ref="Y60:Z60"/>
    <mergeCell ref="A61:H61"/>
    <mergeCell ref="I61:K61"/>
    <mergeCell ref="L61:N61"/>
    <mergeCell ref="O61:P61"/>
    <mergeCell ref="Q61:S61"/>
    <mergeCell ref="T61:X61"/>
    <mergeCell ref="Y61:Z61"/>
    <mergeCell ref="A60:H60"/>
    <mergeCell ref="I60:K60"/>
    <mergeCell ref="L60:N60"/>
    <mergeCell ref="O60:P60"/>
    <mergeCell ref="Q60:S60"/>
    <mergeCell ref="T60:X60"/>
    <mergeCell ref="Y58:Z58"/>
    <mergeCell ref="A59:H59"/>
    <mergeCell ref="I59:K59"/>
    <mergeCell ref="L59:N59"/>
    <mergeCell ref="O59:P59"/>
    <mergeCell ref="Q59:S59"/>
    <mergeCell ref="T59:X59"/>
    <mergeCell ref="Y59:Z59"/>
    <mergeCell ref="A58:H58"/>
    <mergeCell ref="I58:K58"/>
    <mergeCell ref="L58:N58"/>
    <mergeCell ref="O58:P58"/>
    <mergeCell ref="Q58:S58"/>
    <mergeCell ref="T58:X58"/>
    <mergeCell ref="Y56:Z56"/>
    <mergeCell ref="A57:H57"/>
    <mergeCell ref="I57:K57"/>
    <mergeCell ref="L57:N57"/>
    <mergeCell ref="O57:P57"/>
    <mergeCell ref="Q57:S57"/>
    <mergeCell ref="T57:X57"/>
    <mergeCell ref="Y57:Z57"/>
    <mergeCell ref="A56:H56"/>
    <mergeCell ref="I56:K56"/>
    <mergeCell ref="L56:N56"/>
    <mergeCell ref="O56:P56"/>
    <mergeCell ref="Q56:S56"/>
    <mergeCell ref="T56:X56"/>
    <mergeCell ref="Y54:Z54"/>
    <mergeCell ref="A55:H55"/>
    <mergeCell ref="I55:K55"/>
    <mergeCell ref="L55:N55"/>
    <mergeCell ref="O55:P55"/>
    <mergeCell ref="Q55:S55"/>
    <mergeCell ref="T55:X55"/>
    <mergeCell ref="Y55:Z55"/>
    <mergeCell ref="A54:H54"/>
    <mergeCell ref="I54:K54"/>
    <mergeCell ref="L54:N54"/>
    <mergeCell ref="O54:P54"/>
    <mergeCell ref="Q54:S54"/>
    <mergeCell ref="T54:X54"/>
    <mergeCell ref="Y52:Z52"/>
    <mergeCell ref="A53:H53"/>
    <mergeCell ref="I53:K53"/>
    <mergeCell ref="L53:N53"/>
    <mergeCell ref="O53:P53"/>
    <mergeCell ref="Q53:S53"/>
    <mergeCell ref="T53:X53"/>
    <mergeCell ref="Y53:Z53"/>
    <mergeCell ref="A52:H52"/>
    <mergeCell ref="I52:K52"/>
    <mergeCell ref="L52:N52"/>
    <mergeCell ref="O52:P52"/>
    <mergeCell ref="Q52:S52"/>
    <mergeCell ref="T52:X52"/>
    <mergeCell ref="Y50:Z50"/>
    <mergeCell ref="A51:H51"/>
    <mergeCell ref="I51:K51"/>
    <mergeCell ref="L51:N51"/>
    <mergeCell ref="O51:P51"/>
    <mergeCell ref="Q51:S51"/>
    <mergeCell ref="T51:X51"/>
    <mergeCell ref="Y51:Z51"/>
    <mergeCell ref="A50:H50"/>
    <mergeCell ref="I50:K50"/>
    <mergeCell ref="L50:N50"/>
    <mergeCell ref="O50:P50"/>
    <mergeCell ref="Q50:S50"/>
    <mergeCell ref="T50:X50"/>
    <mergeCell ref="Y48:Z48"/>
    <mergeCell ref="A49:H49"/>
    <mergeCell ref="I49:K49"/>
    <mergeCell ref="L49:N49"/>
    <mergeCell ref="O49:P49"/>
    <mergeCell ref="Q49:S49"/>
    <mergeCell ref="T49:X49"/>
    <mergeCell ref="Y49:Z49"/>
    <mergeCell ref="A48:H48"/>
    <mergeCell ref="I48:K48"/>
    <mergeCell ref="L48:N48"/>
    <mergeCell ref="O48:P48"/>
    <mergeCell ref="Q48:S48"/>
    <mergeCell ref="T48:X48"/>
    <mergeCell ref="Y46:Z46"/>
    <mergeCell ref="A47:H47"/>
    <mergeCell ref="I47:K47"/>
    <mergeCell ref="L47:N47"/>
    <mergeCell ref="O47:P47"/>
    <mergeCell ref="Q47:S47"/>
    <mergeCell ref="T47:X47"/>
    <mergeCell ref="Y47:Z47"/>
    <mergeCell ref="A46:H46"/>
    <mergeCell ref="I46:K46"/>
    <mergeCell ref="L46:N46"/>
    <mergeCell ref="O46:P46"/>
    <mergeCell ref="Q46:S46"/>
    <mergeCell ref="T46:X46"/>
    <mergeCell ref="Y44:Z44"/>
    <mergeCell ref="A45:H45"/>
    <mergeCell ref="I45:K45"/>
    <mergeCell ref="L45:N45"/>
    <mergeCell ref="O45:P45"/>
    <mergeCell ref="Q45:S45"/>
    <mergeCell ref="T45:X45"/>
    <mergeCell ref="Y45:Z45"/>
    <mergeCell ref="A44:H44"/>
    <mergeCell ref="I44:K44"/>
    <mergeCell ref="L44:N44"/>
    <mergeCell ref="O44:P44"/>
    <mergeCell ref="Q44:S44"/>
    <mergeCell ref="T44:X44"/>
    <mergeCell ref="Y42:Z42"/>
    <mergeCell ref="A43:H43"/>
    <mergeCell ref="I43:K43"/>
    <mergeCell ref="L43:N43"/>
    <mergeCell ref="O43:P43"/>
    <mergeCell ref="Q43:S43"/>
    <mergeCell ref="T43:X43"/>
    <mergeCell ref="Y43:Z43"/>
    <mergeCell ref="A42:H42"/>
    <mergeCell ref="I42:K42"/>
    <mergeCell ref="L42:N42"/>
    <mergeCell ref="O42:P42"/>
    <mergeCell ref="Q42:S42"/>
    <mergeCell ref="T42:X42"/>
    <mergeCell ref="Y40:Z40"/>
    <mergeCell ref="A41:H41"/>
    <mergeCell ref="I41:K41"/>
    <mergeCell ref="L41:N41"/>
    <mergeCell ref="O41:P41"/>
    <mergeCell ref="Q41:S41"/>
    <mergeCell ref="T41:X41"/>
    <mergeCell ref="Y41:Z41"/>
    <mergeCell ref="A40:H40"/>
    <mergeCell ref="I40:K40"/>
    <mergeCell ref="L40:N40"/>
    <mergeCell ref="O40:P40"/>
    <mergeCell ref="Q40:S40"/>
    <mergeCell ref="T40:X40"/>
    <mergeCell ref="Y38:Z38"/>
    <mergeCell ref="A39:H39"/>
    <mergeCell ref="I39:K39"/>
    <mergeCell ref="L39:N39"/>
    <mergeCell ref="O39:P39"/>
    <mergeCell ref="Q39:S39"/>
    <mergeCell ref="T39:X39"/>
    <mergeCell ref="Y39:Z39"/>
    <mergeCell ref="A38:H38"/>
    <mergeCell ref="I38:K38"/>
    <mergeCell ref="L38:N38"/>
    <mergeCell ref="O38:P38"/>
    <mergeCell ref="Q38:S38"/>
    <mergeCell ref="T38:X38"/>
    <mergeCell ref="Y36:Z36"/>
    <mergeCell ref="A37:H37"/>
    <mergeCell ref="I37:K37"/>
    <mergeCell ref="L37:N37"/>
    <mergeCell ref="O37:P37"/>
    <mergeCell ref="Q37:S37"/>
    <mergeCell ref="T37:X37"/>
    <mergeCell ref="Y37:Z37"/>
    <mergeCell ref="A36:H36"/>
    <mergeCell ref="I36:K36"/>
    <mergeCell ref="L36:N36"/>
    <mergeCell ref="O36:P36"/>
    <mergeCell ref="Q36:S36"/>
    <mergeCell ref="T36:X36"/>
    <mergeCell ref="A33:Z33"/>
    <mergeCell ref="A34:Z34"/>
    <mergeCell ref="A35:H35"/>
    <mergeCell ref="I35:K35"/>
    <mergeCell ref="L35:N35"/>
    <mergeCell ref="O35:P35"/>
    <mergeCell ref="Q35:S35"/>
    <mergeCell ref="T35:X35"/>
    <mergeCell ref="Y35:Z35"/>
    <mergeCell ref="A32:I32"/>
    <mergeCell ref="J32:L32"/>
    <mergeCell ref="M32:O32"/>
    <mergeCell ref="P32:R32"/>
    <mergeCell ref="S32:W32"/>
    <mergeCell ref="X32:Z32"/>
    <mergeCell ref="A31:I31"/>
    <mergeCell ref="J31:L31"/>
    <mergeCell ref="M31:O31"/>
    <mergeCell ref="P31:R31"/>
    <mergeCell ref="S31:W31"/>
    <mergeCell ref="X31:Z31"/>
    <mergeCell ref="A30:I30"/>
    <mergeCell ref="J30:L30"/>
    <mergeCell ref="M30:O30"/>
    <mergeCell ref="P30:R30"/>
    <mergeCell ref="S30:W30"/>
    <mergeCell ref="X30:Z30"/>
    <mergeCell ref="A29:I29"/>
    <mergeCell ref="J29:L29"/>
    <mergeCell ref="M29:O29"/>
    <mergeCell ref="P29:R29"/>
    <mergeCell ref="S29:W29"/>
    <mergeCell ref="X29:Z29"/>
    <mergeCell ref="A28:I28"/>
    <mergeCell ref="J28:L28"/>
    <mergeCell ref="M28:O28"/>
    <mergeCell ref="P28:R28"/>
    <mergeCell ref="S28:W28"/>
    <mergeCell ref="X28:Z28"/>
    <mergeCell ref="A27:I27"/>
    <mergeCell ref="J27:L27"/>
    <mergeCell ref="M27:O27"/>
    <mergeCell ref="P27:R27"/>
    <mergeCell ref="S27:W27"/>
    <mergeCell ref="X27:Z27"/>
    <mergeCell ref="A26:I26"/>
    <mergeCell ref="J26:L26"/>
    <mergeCell ref="M26:O26"/>
    <mergeCell ref="P26:R26"/>
    <mergeCell ref="S26:W26"/>
    <mergeCell ref="X26:Z26"/>
    <mergeCell ref="A25:I25"/>
    <mergeCell ref="J25:L25"/>
    <mergeCell ref="M25:O25"/>
    <mergeCell ref="P25:R25"/>
    <mergeCell ref="S25:W25"/>
    <mergeCell ref="X25:Z25"/>
    <mergeCell ref="A24:I24"/>
    <mergeCell ref="J24:L24"/>
    <mergeCell ref="M24:O24"/>
    <mergeCell ref="P24:R24"/>
    <mergeCell ref="S24:W24"/>
    <mergeCell ref="X24:Z24"/>
    <mergeCell ref="A23:I23"/>
    <mergeCell ref="J23:L23"/>
    <mergeCell ref="M23:O23"/>
    <mergeCell ref="P23:R23"/>
    <mergeCell ref="S23:W23"/>
    <mergeCell ref="X23:Z23"/>
    <mergeCell ref="A22:I22"/>
    <mergeCell ref="J22:L22"/>
    <mergeCell ref="M22:O22"/>
    <mergeCell ref="P22:R22"/>
    <mergeCell ref="S22:W22"/>
    <mergeCell ref="X22:Z22"/>
    <mergeCell ref="A21:I21"/>
    <mergeCell ref="J21:L21"/>
    <mergeCell ref="M21:O21"/>
    <mergeCell ref="P21:R21"/>
    <mergeCell ref="S21:W21"/>
    <mergeCell ref="X21:Z21"/>
    <mergeCell ref="A20:I20"/>
    <mergeCell ref="J20:L20"/>
    <mergeCell ref="M20:O20"/>
    <mergeCell ref="P20:R20"/>
    <mergeCell ref="S20:W20"/>
    <mergeCell ref="X20:Z20"/>
    <mergeCell ref="A19:I19"/>
    <mergeCell ref="J19:L19"/>
    <mergeCell ref="M19:O19"/>
    <mergeCell ref="P19:R19"/>
    <mergeCell ref="S19:W19"/>
    <mergeCell ref="X19:Z19"/>
    <mergeCell ref="A18:I18"/>
    <mergeCell ref="J18:L18"/>
    <mergeCell ref="M18:O18"/>
    <mergeCell ref="P18:R18"/>
    <mergeCell ref="S18:W18"/>
    <mergeCell ref="X18:Z18"/>
    <mergeCell ref="A17:I17"/>
    <mergeCell ref="J17:L17"/>
    <mergeCell ref="M17:O17"/>
    <mergeCell ref="P17:R17"/>
    <mergeCell ref="S17:W17"/>
    <mergeCell ref="X17:Z17"/>
    <mergeCell ref="A16:I16"/>
    <mergeCell ref="J16:L16"/>
    <mergeCell ref="M16:O16"/>
    <mergeCell ref="P16:R16"/>
    <mergeCell ref="S16:W16"/>
    <mergeCell ref="X16:Z16"/>
    <mergeCell ref="A15:I15"/>
    <mergeCell ref="J15:L15"/>
    <mergeCell ref="M15:O15"/>
    <mergeCell ref="P15:R15"/>
    <mergeCell ref="S15:W15"/>
    <mergeCell ref="X15:Z15"/>
    <mergeCell ref="A14:I14"/>
    <mergeCell ref="J14:L14"/>
    <mergeCell ref="M14:O14"/>
    <mergeCell ref="P14:R14"/>
    <mergeCell ref="S14:W14"/>
    <mergeCell ref="X14:Z14"/>
    <mergeCell ref="A13:I13"/>
    <mergeCell ref="J13:L13"/>
    <mergeCell ref="M13:O13"/>
    <mergeCell ref="P13:R13"/>
    <mergeCell ref="S13:W13"/>
    <mergeCell ref="X13:Z13"/>
    <mergeCell ref="A12:I12"/>
    <mergeCell ref="J12:L12"/>
    <mergeCell ref="M12:O12"/>
    <mergeCell ref="P12:R12"/>
    <mergeCell ref="S12:W12"/>
    <mergeCell ref="X12:Z12"/>
    <mergeCell ref="A11:I11"/>
    <mergeCell ref="J11:L11"/>
    <mergeCell ref="M11:O11"/>
    <mergeCell ref="P11:R11"/>
    <mergeCell ref="S11:W11"/>
    <mergeCell ref="X11:Z11"/>
    <mergeCell ref="A9:Z9"/>
    <mergeCell ref="A10:I10"/>
    <mergeCell ref="J10:L10"/>
    <mergeCell ref="M10:O10"/>
    <mergeCell ref="P10:R10"/>
    <mergeCell ref="S10:W10"/>
    <mergeCell ref="X10:Z10"/>
    <mergeCell ref="A6:D6"/>
    <mergeCell ref="E6:U6"/>
    <mergeCell ref="V6:Y6"/>
    <mergeCell ref="B7:Y7"/>
    <mergeCell ref="A8:B8"/>
    <mergeCell ref="C8:T8"/>
    <mergeCell ref="U8:Y8"/>
    <mergeCell ref="A1:Y1"/>
    <mergeCell ref="A2:Y2"/>
    <mergeCell ref="A3:V3"/>
    <mergeCell ref="W3:Y3"/>
    <mergeCell ref="A4:C5"/>
    <mergeCell ref="D4:U5"/>
    <mergeCell ref="V4:Y4"/>
    <mergeCell ref="V5:Y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3" max="255" man="1"/>
    <brk id="97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dcterms:created xsi:type="dcterms:W3CDTF">2020-05-08T10:18:55Z</dcterms:created>
  <dcterms:modified xsi:type="dcterms:W3CDTF">2020-05-08T10:18:55Z</dcterms:modified>
  <cp:category/>
  <cp:version/>
  <cp:contentType/>
  <cp:contentStatus/>
</cp:coreProperties>
</file>